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aiha22042.sharepoint.com/sites/LAPteam/LAP Documents/LAB/00 LAP Quality System Documents and Records/2025 Policy Changes/Uncontrolled Example Worksheets/"/>
    </mc:Choice>
  </mc:AlternateContent>
  <xr:revisionPtr revIDLastSave="0" documentId="13_ncr:1_{62796A84-0E9D-AC41-9282-CBA645DE6430}" xr6:coauthVersionLast="47" xr6:coauthVersionMax="47" xr10:uidLastSave="{00000000-0000-0000-0000-000000000000}"/>
  <bookViews>
    <workbookView xWindow="3645" yWindow="1575" windowWidth="21600" windowHeight="11235" activeTab="2" xr2:uid="{00000000-000D-0000-FFFF-FFFF00000000}"/>
  </bookViews>
  <sheets>
    <sheet name="General Contributors-Chemistry" sheetId="1" r:id="rId1"/>
    <sheet name="Chromatography Example" sheetId="2" r:id="rId2"/>
    <sheet name="Spectrometry Example" sheetId="4" r:id="rId3"/>
    <sheet name="Pb in Paint Example" sheetId="3" r:id="rId4"/>
  </sheets>
  <calcPr calcId="191029"/>
  <customWorkbookViews>
    <customWorkbookView name="Kenn White - Personal View" guid="{EF59DD4E-4DB7-438A-8D4A-759B8581F402}" mergeInterval="0" personalView="1" maximized="1" xWindow="1" yWindow="1" windowWidth="796" windowHeight="379" activeSheetId="1" showComments="commIndAndComment"/>
    <customWorkbookView name="Ronald H. Peters - Personal View" guid="{C0D4F59C-122D-4FA8-8774-E66F00BFCC53}" mergeInterval="0" personalView="1" maximized="1" windowWidth="796" windowHeight="43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H6" i="4" l="1" a="1"/>
  <c r="H6" i="4" s="1"/>
  <c r="F6" i="4" a="1"/>
  <c r="F6" i="4" s="1"/>
  <c r="D6" i="4" a="1"/>
  <c r="D6" i="4" s="1"/>
  <c r="B6" i="4" a="1"/>
  <c r="B6" i="4" s="1"/>
  <c r="B24" i="4" l="1"/>
  <c r="B28" i="4" s="1"/>
  <c r="B25" i="4"/>
  <c r="D24" i="4"/>
  <c r="D28" i="4" s="1"/>
  <c r="D25" i="4"/>
  <c r="D26" i="4" s="1"/>
  <c r="D27" i="4" s="1"/>
  <c r="F24" i="4"/>
  <c r="F28" i="4" s="1"/>
  <c r="F25" i="4"/>
  <c r="F26" i="4" s="1"/>
  <c r="F27" i="4" s="1"/>
  <c r="H24" i="4"/>
  <c r="H28" i="4" s="1"/>
  <c r="H25" i="4"/>
  <c r="H26" i="4" s="1"/>
  <c r="H27" i="4" s="1"/>
  <c r="B26" i="4" l="1"/>
  <c r="B27" i="4" s="1"/>
  <c r="M16" i="3"/>
  <c r="M13" i="3"/>
  <c r="N13" i="3"/>
  <c r="O13" i="3"/>
  <c r="H7" i="3"/>
  <c r="H37" i="3"/>
  <c r="M7" i="3"/>
  <c r="N7" i="3"/>
  <c r="O7" i="3"/>
  <c r="H8" i="3"/>
  <c r="M8" i="3"/>
  <c r="N8" i="3"/>
  <c r="O8" i="3"/>
  <c r="H9" i="3"/>
  <c r="M9" i="3"/>
  <c r="N9" i="3"/>
  <c r="O9" i="3"/>
  <c r="H10" i="3"/>
  <c r="M10" i="3"/>
  <c r="N10" i="3"/>
  <c r="O10" i="3"/>
  <c r="H11" i="3"/>
  <c r="M11" i="3"/>
  <c r="N11" i="3"/>
  <c r="O11" i="3"/>
  <c r="H12" i="3"/>
  <c r="M12" i="3"/>
  <c r="N12" i="3"/>
  <c r="O12" i="3"/>
  <c r="H13" i="3"/>
  <c r="H14" i="3"/>
  <c r="M14" i="3"/>
  <c r="N14" i="3"/>
  <c r="O14" i="3"/>
  <c r="H15" i="3"/>
  <c r="M15" i="3"/>
  <c r="N15" i="3"/>
  <c r="O15" i="3"/>
  <c r="H16" i="3"/>
  <c r="N16" i="3"/>
  <c r="O16" i="3"/>
  <c r="H17" i="3"/>
  <c r="M17" i="3"/>
  <c r="N17" i="3"/>
  <c r="O17" i="3"/>
  <c r="H18" i="3"/>
  <c r="M18" i="3"/>
  <c r="N18" i="3"/>
  <c r="O18" i="3"/>
  <c r="H19" i="3"/>
  <c r="M19" i="3"/>
  <c r="N19" i="3"/>
  <c r="O19" i="3"/>
  <c r="H20" i="3"/>
  <c r="M20" i="3"/>
  <c r="N20" i="3"/>
  <c r="O20" i="3"/>
  <c r="H21" i="3"/>
  <c r="M21" i="3"/>
  <c r="N21" i="3"/>
  <c r="O21" i="3"/>
  <c r="H22" i="3"/>
  <c r="M22" i="3"/>
  <c r="N22" i="3"/>
  <c r="O22" i="3"/>
  <c r="H23" i="3"/>
  <c r="M23" i="3"/>
  <c r="N23" i="3"/>
  <c r="O23" i="3"/>
  <c r="H24" i="3"/>
  <c r="M24" i="3"/>
  <c r="N24" i="3"/>
  <c r="O24" i="3"/>
  <c r="H25" i="3"/>
  <c r="M25" i="3"/>
  <c r="N25" i="3"/>
  <c r="O25" i="3"/>
  <c r="H26" i="3"/>
  <c r="M26" i="3"/>
  <c r="N26" i="3"/>
  <c r="O26" i="3"/>
  <c r="H27" i="3"/>
  <c r="M27" i="3"/>
  <c r="N27" i="3"/>
  <c r="O27" i="3"/>
  <c r="H28" i="3"/>
  <c r="M28" i="3"/>
  <c r="N28" i="3"/>
  <c r="O28" i="3"/>
  <c r="H29" i="3"/>
  <c r="M29" i="3"/>
  <c r="N29" i="3"/>
  <c r="O29" i="3"/>
  <c r="H30" i="3"/>
  <c r="M30" i="3"/>
  <c r="N30" i="3"/>
  <c r="O30" i="3"/>
  <c r="H31" i="3"/>
  <c r="M31" i="3"/>
  <c r="N31" i="3"/>
  <c r="O31" i="3"/>
  <c r="H32" i="3"/>
  <c r="M32" i="3"/>
  <c r="N32" i="3"/>
  <c r="O32" i="3"/>
  <c r="H33" i="3"/>
  <c r="M33" i="3"/>
  <c r="N33" i="3"/>
  <c r="O33" i="3"/>
  <c r="H34" i="3"/>
  <c r="M34" i="3"/>
  <c r="N34" i="3"/>
  <c r="O34" i="3"/>
  <c r="H35" i="3"/>
  <c r="M35" i="3"/>
  <c r="N35" i="3"/>
  <c r="O35" i="3"/>
  <c r="H36" i="3"/>
  <c r="M36" i="3"/>
  <c r="N36" i="3"/>
  <c r="O36" i="3"/>
  <c r="H38" i="3"/>
  <c r="H39" i="3"/>
  <c r="G6" i="2"/>
  <c r="G28" i="2" s="1"/>
  <c r="G29" i="2" s="1"/>
  <c r="G33" i="2" s="1"/>
  <c r="M6" i="2"/>
  <c r="G7" i="2"/>
  <c r="M7" i="2"/>
  <c r="G8" i="2"/>
  <c r="M8" i="2"/>
  <c r="G9" i="2"/>
  <c r="M9" i="2"/>
  <c r="G10" i="2"/>
  <c r="M10" i="2"/>
  <c r="G11" i="2"/>
  <c r="M11" i="2"/>
  <c r="G12" i="2"/>
  <c r="M12" i="2"/>
  <c r="G13" i="2"/>
  <c r="M13" i="2"/>
  <c r="G14" i="2"/>
  <c r="M14" i="2"/>
  <c r="G15" i="2"/>
  <c r="M15" i="2"/>
  <c r="G16" i="2"/>
  <c r="M16" i="2"/>
  <c r="G17" i="2"/>
  <c r="M17" i="2"/>
  <c r="G18" i="2"/>
  <c r="M18" i="2"/>
  <c r="G19" i="2"/>
  <c r="M19" i="2"/>
  <c r="G20" i="2"/>
  <c r="M20" i="2"/>
  <c r="G21" i="2"/>
  <c r="M21" i="2"/>
  <c r="G22" i="2"/>
  <c r="M22" i="2"/>
  <c r="G23" i="2"/>
  <c r="M23" i="2"/>
  <c r="G24" i="2"/>
  <c r="M24" i="2"/>
  <c r="G25" i="2"/>
  <c r="M25" i="2"/>
  <c r="O37" i="3"/>
  <c r="O38" i="3"/>
  <c r="M28" i="2"/>
  <c r="G27" i="2"/>
  <c r="M27" i="2"/>
  <c r="M29" i="2" l="1"/>
  <c r="M3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<sst xmlns="http://schemas.openxmlformats.org/spreadsheetml/2006/main" count="411" uniqueCount="209">
  <si>
    <t>Transportation/Storage/Handling</t>
  </si>
  <si>
    <t>shipping time, container &amp; temperature</t>
  </si>
  <si>
    <t>lab storage time, conditions &amp; temperature</t>
  </si>
  <si>
    <t>contamination in lab storage areas</t>
  </si>
  <si>
    <t>Laboratory Subsampling</t>
  </si>
  <si>
    <t>sample nonhomogeneity</t>
  </si>
  <si>
    <t xml:space="preserve">blending techniques </t>
  </si>
  <si>
    <t>sample size</t>
  </si>
  <si>
    <t>balance</t>
  </si>
  <si>
    <t>Sample Preparation:</t>
  </si>
  <si>
    <t>volumetric glassware</t>
  </si>
  <si>
    <t>dispensing device</t>
  </si>
  <si>
    <t>temperature</t>
  </si>
  <si>
    <t>sample extraction</t>
  </si>
  <si>
    <t>extractant background</t>
  </si>
  <si>
    <t>Lab Environmental Conditions:</t>
  </si>
  <si>
    <t>temperature variance</t>
  </si>
  <si>
    <t>humidity variance</t>
  </si>
  <si>
    <t>Analysts:</t>
  </si>
  <si>
    <t>different analysts</t>
  </si>
  <si>
    <t>analyst training level &amp; experience</t>
  </si>
  <si>
    <t>data interpretation by analyst</t>
  </si>
  <si>
    <t>Measuring Instruments:</t>
  </si>
  <si>
    <t>carry over effects</t>
  </si>
  <si>
    <t>day to day calibration differences</t>
  </si>
  <si>
    <t>interferences</t>
  </si>
  <si>
    <t>preparation variances</t>
  </si>
  <si>
    <t>Test Procedure Variations</t>
  </si>
  <si>
    <t>extraction or digestion times and temps</t>
  </si>
  <si>
    <t>sample dependent modifications</t>
  </si>
  <si>
    <t>Data Manipulation:</t>
  </si>
  <si>
    <t>sampling media blank correction</t>
  </si>
  <si>
    <t xml:space="preserve"> instrument blank correction</t>
  </si>
  <si>
    <t>Accuracy of calculations</t>
  </si>
  <si>
    <t>Stirring, sieving, grinding, etc</t>
  </si>
  <si>
    <t>Large enough to allow adequate subsampling</t>
  </si>
  <si>
    <t>pipettes, and other types of dispensers not Class A</t>
  </si>
  <si>
    <t>balance error is often insignificant compared to other  MU sources</t>
  </si>
  <si>
    <t>Hot plate or ashing temperatures</t>
  </si>
  <si>
    <t> Due to analysts, balances, dispensing devices used, etc</t>
  </si>
  <si>
    <t>Obtain from certificate or estimate</t>
  </si>
  <si>
    <t>when allowed</t>
  </si>
  <si>
    <t>Manual, spreadsheet, LIMS, etc</t>
  </si>
  <si>
    <t>NA</t>
  </si>
  <si>
    <t>LCS</t>
  </si>
  <si>
    <t xml:space="preserve"> </t>
  </si>
  <si>
    <t>LCS %Rec</t>
  </si>
  <si>
    <t>LCS  mg</t>
  </si>
  <si>
    <t>LCS, DUP</t>
  </si>
  <si>
    <t>DUP</t>
  </si>
  <si>
    <t>LCS, DUP, MB</t>
  </si>
  <si>
    <t>DUP, MS</t>
  </si>
  <si>
    <t>LCS, MB</t>
  </si>
  <si>
    <t>FB = Field Blank</t>
  </si>
  <si>
    <t>FS = Field Spike</t>
  </si>
  <si>
    <t>MB = Method or matrix blank</t>
  </si>
  <si>
    <t>NA = Not Applicable</t>
  </si>
  <si>
    <t>instrument stability</t>
  </si>
  <si>
    <t>Similar to extractant background effects under Sample Preparation above</t>
  </si>
  <si>
    <t>Baseline drift, repeatability of averaged readings, etc</t>
  </si>
  <si>
    <t>Impact of high samples on following sample readings; can be monitored by proper use of CCBs</t>
  </si>
  <si>
    <t>May affect complete dissolution of analyte or loss of material in some cases</t>
  </si>
  <si>
    <t>Changes in conditions due to sample size, customer requests, etc</t>
  </si>
  <si>
    <t>Examples of Analytical Measurement Uncertainty for Analysis of Organic Solvents on Charcoal Tubes</t>
  </si>
  <si>
    <t>Limited impact on most sorbent tubes</t>
  </si>
  <si>
    <t>Not applicable to sorbent tube analysis</t>
  </si>
  <si>
    <t> Due to analysts, dispensing devices used, etc</t>
  </si>
  <si>
    <t>Contributors to Uncertainty</t>
  </si>
  <si>
    <t>Representative and Applicable QC Data</t>
  </si>
  <si>
    <t>Comments to Clarify Contributor Effects</t>
  </si>
  <si>
    <t> NA for Class A; applies for graduated tubes or cylinders, etc.</t>
  </si>
  <si>
    <t>Applies to LCS  or DUP if goes through sample preparation</t>
  </si>
  <si>
    <t>calibration stock material uncertainty</t>
  </si>
  <si>
    <t>Usually no impact if recommended storage conditions and hold times are maintained.  LCS samples are representative if prepared on receipt &amp; stored with field samples - usually no impact if recommended storage conditions and holding times are maintained.  Field spiked samples or stability study samples included in some method validation studies may also reflect these contributors.</t>
  </si>
  <si>
    <t>Usually no impact if appropriate storage conditions are maintained.  Field blank can be used to assess contamination from collection, transport, and storage</t>
  </si>
  <si>
    <t>Same type of glassware used for samples and LCS</t>
  </si>
  <si>
    <t>Same type of dispensing device</t>
  </si>
  <si>
    <t>LCS results reflect any temperature effects on chromatography instrument</t>
  </si>
  <si>
    <t>LCS results reflect instrument variability on different days</t>
  </si>
  <si>
    <t>LCS subjected to same treatment as customer samples</t>
  </si>
  <si>
    <t>LCS = Laboratory Control Standard, typically taken through the entire analytical process with each sample batch</t>
  </si>
  <si>
    <t>LCS results reflect variability due to different analysts, as applicable, on different days</t>
  </si>
  <si>
    <t>LCS = Laboratory Control Standard, matrix matched and typically taken through the entire analytical process, with each
          sample batch</t>
  </si>
  <si>
    <t>No impact on bulk paint samples from transportation, storage or normal handling</t>
  </si>
  <si>
    <t>Analyte or interferant in acids, or other reagents</t>
  </si>
  <si>
    <t xml:space="preserve">No impact on bulk paint samples </t>
  </si>
  <si>
    <t>Analyst contributors affect all aspects of analysis from subsampling through data manipulation</t>
  </si>
  <si>
    <t>Due to matrix, inter-element effects, etc.  Cannot be routinely determined for typical industrial hygiene sampling media</t>
  </si>
  <si>
    <t>No sampling media with bulk samples</t>
  </si>
  <si>
    <t>LCS  mg/Kg</t>
  </si>
  <si>
    <t>True value mg/Kg</t>
  </si>
  <si>
    <t>LCS % Rec</t>
  </si>
  <si>
    <t>mg/Kg Sample</t>
  </si>
  <si>
    <t>mg/Kg Sple Dup</t>
  </si>
  <si>
    <t>Std Dev (S)</t>
  </si>
  <si>
    <t>Bias @ 94.7% Rec of LCS = -5.3%</t>
  </si>
  <si>
    <t>Calibration Standards/Reference Materials:</t>
  </si>
  <si>
    <t>Obtain from certificate or estimate, can be ignored if less than 1/3 of the largest contributor.</t>
  </si>
  <si>
    <t>Sample results not corrected for LCS recovery</t>
  </si>
  <si>
    <t>Pb in Paint using hotblock acid digestion and ICP-AES Analysis in accordance with EPA SW846 3050 &amp; 6010 (Mod)
LCS Recovery of Paint SRM 2582 at 208.8 +/- 4.9 mg/Kg or SRM 2581 at 4490 +/- 110 mg/Kg Pb</t>
  </si>
  <si>
    <t>Sample duplicata data in mg/Kg for Pb in Paint using hotblock acid digestion and ICP-AES in accordance with EPA SW-846 3050 &amp; 6010 (Mod)</t>
  </si>
  <si>
    <t>30 point Mean % Rec.</t>
  </si>
  <si>
    <t>Expanded MU @
95% Conf k=2</t>
  </si>
  <si>
    <t>Bias = 4400 mg/kg X -0.053 = 233.2 mg/kg</t>
  </si>
  <si>
    <r>
      <t>Combined Rel. Std Dev (SDc) = √  [ SD1</t>
    </r>
    <r>
      <rPr>
        <b/>
        <vertAlign val="superscript"/>
        <sz val="10"/>
        <rFont val="Arial"/>
        <family val="2"/>
      </rPr>
      <t>2</t>
    </r>
    <r>
      <rPr>
        <b/>
        <sz val="10"/>
        <rFont val="Arial"/>
        <family val="2"/>
      </rPr>
      <t xml:space="preserve"> + SD2</t>
    </r>
    <r>
      <rPr>
        <b/>
        <vertAlign val="superscript"/>
        <sz val="10"/>
        <rFont val="Arial"/>
        <family val="2"/>
      </rPr>
      <t>2</t>
    </r>
    <r>
      <rPr>
        <b/>
        <sz val="10"/>
        <rFont val="Arial"/>
        <family val="2"/>
      </rPr>
      <t xml:space="preserve">] </t>
    </r>
  </si>
  <si>
    <t>CERTIFICATE</t>
  </si>
  <si>
    <t>Examples of Analytical Measurement Uncertainty for Lead in Paint</t>
  </si>
  <si>
    <t>sampling media/blank correction</t>
  </si>
  <si>
    <t>Use if customer sample data corrected for desorption efficiency.  Obtain from certificate or estimate.</t>
  </si>
  <si>
    <t>%</t>
  </si>
  <si>
    <t>CV</t>
  </si>
  <si>
    <r>
      <t>CV</t>
    </r>
    <r>
      <rPr>
        <vertAlign val="superscript"/>
        <sz val="10"/>
        <rFont val="Arial"/>
        <family val="2"/>
      </rPr>
      <t>2</t>
    </r>
  </si>
  <si>
    <r>
      <t>∑ CV</t>
    </r>
    <r>
      <rPr>
        <b/>
        <vertAlign val="superscript"/>
        <sz val="10"/>
        <rFont val="Arial"/>
        <family val="2"/>
      </rPr>
      <t>2</t>
    </r>
  </si>
  <si>
    <r>
      <t xml:space="preserve">CV </t>
    </r>
    <r>
      <rPr>
        <b/>
        <i/>
        <sz val="10"/>
        <rFont val="Arial"/>
        <family val="2"/>
      </rPr>
      <t xml:space="preserve">pooled </t>
    </r>
    <r>
      <rPr>
        <b/>
        <sz val="10"/>
        <rFont val="Arial"/>
        <family val="2"/>
      </rPr>
      <t xml:space="preserve"> =   √ (∑CV</t>
    </r>
    <r>
      <rPr>
        <b/>
        <vertAlign val="superscript"/>
        <sz val="10"/>
        <rFont val="Arial"/>
        <family val="2"/>
      </rPr>
      <t>2</t>
    </r>
    <r>
      <rPr>
        <b/>
        <sz val="10"/>
        <rFont val="Arial"/>
        <family val="2"/>
      </rPr>
      <t>/30)  =</t>
    </r>
  </si>
  <si>
    <t>RSD</t>
  </si>
  <si>
    <t>Expanded MU @ 95% Conf (k=2) =</t>
  </si>
  <si>
    <t xml:space="preserve">Sample composition, etc.  </t>
  </si>
  <si>
    <t>shipping time, container and temperature</t>
  </si>
  <si>
    <t>lab storage time, conditions and temperature</t>
  </si>
  <si>
    <r>
      <t>NOTE:</t>
    </r>
    <r>
      <rPr>
        <sz val="8"/>
        <rFont val="Arial"/>
        <family val="2"/>
      </rPr>
      <t xml:space="preserve"> This primarily applies to bulk/solid samples which requires use of laboratory duplicate sample data to determine impact on uncertainty.  It is not applicable for LCS/LCSD media spike duplicates.</t>
    </r>
  </si>
  <si>
    <t>Stirring, sieving, grinding, etc.</t>
  </si>
  <si>
    <t>Large enough to allow adequate subsampling.</t>
  </si>
  <si>
    <t>Pipettes, and other types of dispensers that are not Class A.</t>
  </si>
  <si>
    <t>Hot plate or ashing temperatures.</t>
  </si>
  <si>
    <t>Applies to LCS or DUP if it goes throughthe entire sample preparation process.</t>
  </si>
  <si>
    <t>Analyte or interferant is present in acids, solvents, etc.</t>
  </si>
  <si>
    <t>Room temp during bulk asbestos, gravimetry, etc. processes.</t>
  </si>
  <si>
    <t>Gravimetry involving hydroscopic media, etc.</t>
  </si>
  <si>
    <t>analyst training level and experience</t>
  </si>
  <si>
    <t>Impact of high samples on following sample readings; can be monitored by proper use of CCBs.</t>
  </si>
  <si>
    <t>LCS reference material uncertainty</t>
  </si>
  <si>
    <t>Only has impact when LCS data are used to correct customer sample results.  Obtain from certificate or estimate.  Can be ignored if less than 1/3 of the largest contributor.  Note that use of an LCS with a large uncertainty can result in over estimation of overall analytical uncertainty.</t>
  </si>
  <si>
    <t>Similar to extractant background effects under Sample Preparation above.</t>
  </si>
  <si>
    <t>May affect complete dissolution of analyte or loss of material in some cases.</t>
  </si>
  <si>
    <t>May vary by lot or manufacturer; also applies to diffusion rates for passive monitors.</t>
  </si>
  <si>
    <t>Changes in conditions due to sample size, customer requests, etc.</t>
  </si>
  <si>
    <t>When significant and when data are blank corrected.</t>
  </si>
  <si>
    <t>When allowed.</t>
  </si>
  <si>
    <t>Manual, spreadsheet, LIMS, etc.</t>
  </si>
  <si>
    <t>Test Procedure Variations:</t>
  </si>
  <si>
    <t>Transportation/Storage/Handling:</t>
  </si>
  <si>
    <t>Where:</t>
  </si>
  <si>
    <t>DUP = Duplicate, resulting from sub-sampling of a bulk (NOTE: NOT LCS/LCSD duplicate spiked sampling media)</t>
  </si>
  <si>
    <t>LCS = Laboratory Control Standard, matrix matched and typically taken through the entire analytical process with each sample batch</t>
  </si>
  <si>
    <t>MB = Method or Matrix Blank</t>
  </si>
  <si>
    <t>accuracy of calculations</t>
  </si>
  <si>
    <t>variation within and between reagent lots</t>
  </si>
  <si>
    <t>desorption efficiencies within and between lots for sorbent tubes</t>
  </si>
  <si>
    <t>Reference materials used for calibration and LCS preparation indicate assay of 99.5%. Expanded uncertainty of reference materials estimated at 0.5% (95%). Divide by 2 to yield 0.25 % Rel. SD.  Insignificant compared to 11.2% can be eliminated from calculation</t>
  </si>
  <si>
    <t>30 point Std Dev</t>
  </si>
  <si>
    <t>Balance error is often insignificant compared to other MU sources.</t>
  </si>
  <si>
    <t>Variation in instrument response and calibration process</t>
  </si>
  <si>
    <t>extraction or digestion times, temperatures, and conditions</t>
  </si>
  <si>
    <t>desorption efficiencies within and between lots for sorbents</t>
  </si>
  <si>
    <r>
      <t xml:space="preserve">Example of Contributors to Measurement Uncertainty                                                                             Chemical Analyses of Sorbent Tubes using Chromatography                                                                       </t>
    </r>
    <r>
      <rPr>
        <b/>
        <sz val="12"/>
        <color indexed="10"/>
        <rFont val="Arial"/>
        <family val="2"/>
      </rPr>
      <t>See Example Calculations (to the right of the table)</t>
    </r>
    <r>
      <rPr>
        <b/>
        <sz val="10"/>
        <rFont val="Arial"/>
        <family val="2"/>
      </rPr>
      <t xml:space="preserve">
</t>
    </r>
    <r>
      <rPr>
        <b/>
        <sz val="10"/>
        <color indexed="14"/>
        <rFont val="Arial"/>
        <family val="2"/>
      </rPr>
      <t/>
    </r>
  </si>
  <si>
    <r>
      <t xml:space="preserve">Common Contributors to Measurement Uncertainty – Chemical Analyses
</t>
    </r>
    <r>
      <rPr>
        <b/>
        <sz val="10"/>
        <rFont val="Arial"/>
        <family val="2"/>
      </rPr>
      <t xml:space="preserve">(representative list - may not be all inclusive for all types of analyses)
(QC sample types in this list are typical of those utilized in AIHA-LAP, LLC laboratories)                                                  </t>
    </r>
    <r>
      <rPr>
        <b/>
        <sz val="10"/>
        <color indexed="10"/>
        <rFont val="Arial"/>
        <family val="2"/>
      </rPr>
      <t>See additional tabbed sheets for examples</t>
    </r>
  </si>
  <si>
    <r>
      <t xml:space="preserve">Example of Contributors to Measurement Uncertainty                                                                             
Chemical Analyses of Lead (Pb) in Paint using ICP-AES                                                                                                                                                  </t>
    </r>
    <r>
      <rPr>
        <b/>
        <sz val="12"/>
        <color indexed="10"/>
        <rFont val="Arial"/>
        <family val="2"/>
      </rPr>
      <t>See Example Calculations (to the right of the table)</t>
    </r>
    <r>
      <rPr>
        <b/>
        <sz val="10"/>
        <rFont val="Arial"/>
        <family val="2"/>
      </rPr>
      <t xml:space="preserve">
</t>
    </r>
    <r>
      <rPr>
        <b/>
        <sz val="10"/>
        <color indexed="14"/>
        <rFont val="Arial"/>
        <family val="2"/>
      </rPr>
      <t/>
    </r>
  </si>
  <si>
    <r>
      <t>Usually no impact if recommended storage conditions and holding times in reference methods are maintained.</t>
    </r>
    <r>
      <rPr>
        <sz val="8"/>
        <rFont val="Arial"/>
        <family val="2"/>
      </rPr>
      <t xml:space="preserve">  Improper storage such as sorbent tubes stored with bulk solvent samples or near solvent sources may adversely affect data.  Impact is monitored only if LCS is prepared on receipt &amp; stored with field samples.  Field blank can be used to assess contamination from collection, transport, and storage.</t>
    </r>
  </si>
  <si>
    <t>NA / (FS)</t>
  </si>
  <si>
    <t xml:space="preserve">Due to matrix, inter-element effects, co-eluting GC peaks, etc.  </t>
  </si>
  <si>
    <t>Typically provided by the customer.  This is not part of analytical uncertainty, but must be considered by labs providing sampling and providing combined sampling and analytical uncertainty.</t>
  </si>
  <si>
    <t xml:space="preserve">Analyte or interferant in solvents or other prep reagents used, etc.  </t>
  </si>
  <si>
    <t>No significant background in method blank.</t>
  </si>
  <si>
    <r>
      <t>NOTE: This is not part of analytical uncertainty, but must be considered by labs providing sampling and when providing guidance regarding sample packaging and shipping.</t>
    </r>
    <r>
      <rPr>
        <sz val="8"/>
        <rFont val="Arial"/>
        <family val="2"/>
      </rPr>
      <t xml:space="preserve">  Usually no impact if recommended shipping conditions and holding times in referenced methods are maintained.  Improper packing materials, bulks shipped w/samples, etc. may adversely affect data.  Field blanks, field spiked samples or duplicate field samples shipped with samples or included in method validation studies may reflect these contributors. Field variability (FS/DUP) is only considered when lab is responsible for sampling.</t>
    </r>
  </si>
  <si>
    <t>NA / (LCS, FS)</t>
  </si>
  <si>
    <r>
      <t>Usually no impact if recommended storage conditions and holding times in reference methods are maintained.</t>
    </r>
    <r>
      <rPr>
        <sz val="8"/>
        <rFont val="Arial"/>
        <family val="2"/>
      </rPr>
      <t xml:space="preserve"> Impact is monitored per sample batch only if LCS samples are prepared on receipt and stored with field samples.  Field spiked samples or stability study samples included in some method validation studies may also reflect these contributors. Field variability (FS/DUP) is only considered when lab is responsible for sampling.</t>
    </r>
  </si>
  <si>
    <t>NA / LCS, FB</t>
  </si>
  <si>
    <t>Must use inter-analyst instead of intra-analyst repeat data, where applicable.</t>
  </si>
  <si>
    <t>Chromatographic peak ID, interference corrections, etc.  Must use inter-analyst instead of intra-analyst repeat data, where applicable.</t>
  </si>
  <si>
    <t>Baseline drift, repeatability of averaged readings, lab environmental stability, etc.</t>
  </si>
  <si>
    <t xml:space="preserve">FS = Field Spike - Not typically conducted unless part of sampling method validation.  Should be considered only when laboratory is responsible for field sampling.  </t>
  </si>
  <si>
    <t>Applies to LCS if goes through sample preparation</t>
  </si>
  <si>
    <t>Reference material used for calibration indicates concentration and expanded uncertainty of 1001 +/- 5 ug/mL at 95% confidence level. Expanded uncertainty divided by 2 to yield 0.25 % Rel. SD.  Insignificant compared to 15.2% and can be eliminated from calculation.                            No significant background in method blank.</t>
  </si>
  <si>
    <t>area or air volume sampled</t>
  </si>
  <si>
    <r>
      <t>Example analytical uncertainty for 4400 mg/Kg Pb in paint sample:
Expanded analytical uncertainty of 4400 mg/Kg Pb in paint = 4400 X</t>
    </r>
    <r>
      <rPr>
        <b/>
        <sz val="10"/>
        <color indexed="10"/>
        <rFont val="Arial"/>
        <family val="2"/>
      </rPr>
      <t xml:space="preserve"> 0.334</t>
    </r>
    <r>
      <rPr>
        <b/>
        <sz val="10"/>
        <rFont val="Arial"/>
        <family val="2"/>
      </rPr>
      <t xml:space="preserve"> = 14</t>
    </r>
    <r>
      <rPr>
        <b/>
        <sz val="10"/>
        <color indexed="10"/>
        <rFont val="Arial"/>
        <family val="2"/>
      </rPr>
      <t>7</t>
    </r>
    <r>
      <rPr>
        <b/>
        <sz val="10"/>
        <rFont val="Arial"/>
        <family val="2"/>
      </rPr>
      <t>0 mg/kg</t>
    </r>
  </si>
  <si>
    <r>
      <t>SDc = √[(6.7)</t>
    </r>
    <r>
      <rPr>
        <b/>
        <vertAlign val="superscript"/>
        <sz val="10"/>
        <rFont val="Arial"/>
        <family val="2"/>
      </rPr>
      <t>2</t>
    </r>
    <r>
      <rPr>
        <b/>
        <sz val="10"/>
        <rFont val="Arial"/>
        <family val="2"/>
      </rPr>
      <t xml:space="preserve"> + (15.</t>
    </r>
    <r>
      <rPr>
        <b/>
        <sz val="10"/>
        <color indexed="10"/>
        <rFont val="Arial"/>
        <family val="2"/>
      </rPr>
      <t>3</t>
    </r>
    <r>
      <rPr>
        <b/>
        <sz val="10"/>
        <rFont val="Arial"/>
        <family val="2"/>
      </rPr>
      <t>)</t>
    </r>
    <r>
      <rPr>
        <b/>
        <vertAlign val="superscript"/>
        <sz val="10"/>
        <rFont val="Arial"/>
        <family val="2"/>
      </rPr>
      <t>2</t>
    </r>
    <r>
      <rPr>
        <b/>
        <sz val="10"/>
        <rFont val="Arial"/>
        <family val="2"/>
      </rPr>
      <t>] = 16.</t>
    </r>
    <r>
      <rPr>
        <b/>
        <sz val="10"/>
        <color indexed="10"/>
        <rFont val="Arial"/>
        <family val="2"/>
      </rPr>
      <t>7</t>
    </r>
    <r>
      <rPr>
        <b/>
        <sz val="10"/>
        <rFont val="Arial"/>
        <family val="2"/>
      </rPr>
      <t>%</t>
    </r>
  </si>
  <si>
    <r>
      <t>33.</t>
    </r>
    <r>
      <rPr>
        <b/>
        <sz val="10"/>
        <color indexed="10"/>
        <rFont val="Arial"/>
        <family val="2"/>
      </rPr>
      <t>4</t>
    </r>
    <r>
      <rPr>
        <b/>
        <sz val="10"/>
        <rFont val="Arial"/>
        <family val="2"/>
      </rPr>
      <t>%</t>
    </r>
  </si>
  <si>
    <r>
      <t>15.</t>
    </r>
    <r>
      <rPr>
        <b/>
        <sz val="10"/>
        <color indexed="10"/>
        <rFont val="Arial"/>
        <family val="2"/>
      </rPr>
      <t>3</t>
    </r>
    <r>
      <rPr>
        <b/>
        <sz val="10"/>
        <rFont val="Arial"/>
        <family val="2"/>
      </rPr>
      <t>%</t>
    </r>
  </si>
  <si>
    <t>20 point Mean % Rec</t>
  </si>
  <si>
    <t>20 point Std Dev</t>
  </si>
  <si>
    <r>
      <t>mg Toluene on Charcoal Tube using CS</t>
    </r>
    <r>
      <rPr>
        <vertAlign val="subscript"/>
        <sz val="10"/>
        <rFont val="Arial"/>
        <family val="2"/>
      </rPr>
      <t>2</t>
    </r>
    <r>
      <rPr>
        <sz val="10"/>
        <rFont val="Arial"/>
        <family val="2"/>
      </rPr>
      <t xml:space="preserve"> Desorption per NIOSH 1501
LCS =  0.0867 mg toluene spike/tube</t>
    </r>
  </si>
  <si>
    <r>
      <t>mg n-Butanol on Charcoal Tube using CS</t>
    </r>
    <r>
      <rPr>
        <vertAlign val="subscript"/>
        <sz val="10"/>
        <rFont val="Arial"/>
        <family val="2"/>
      </rPr>
      <t>2</t>
    </r>
    <r>
      <rPr>
        <sz val="10"/>
        <rFont val="Arial"/>
        <family val="2"/>
      </rPr>
      <t xml:space="preserve"> Desorption per NIOSH 1401Mod
LCS =  0.0810 mg n-butanol spike /tube
(includes correction for DE = 0.80)</t>
    </r>
  </si>
  <si>
    <t>Examples of Analytical Measurement Uncertainty for Metals in Air</t>
  </si>
  <si>
    <t>Milligrams Metal on MCE Air Filter using hot plate digestion and ICP-AES in accordance with OSHA ID-125G</t>
  </si>
  <si>
    <r>
      <t>LCS Concentrations = 0.062 m</t>
    </r>
    <r>
      <rPr>
        <sz val="11"/>
        <color theme="1"/>
        <rFont val="Calibri"/>
        <family val="2"/>
      </rPr>
      <t>g (for Cr or Pb), 0.125 mg Cd, or 0.0125 mg Be metal spike/air filter--Results in % recovery</t>
    </r>
  </si>
  <si>
    <t>LCS, mg Cd/sample</t>
  </si>
  <si>
    <t>Cadmium</t>
  </si>
  <si>
    <t>LCS, mg Cr/sample</t>
  </si>
  <si>
    <t>Chromium</t>
  </si>
  <si>
    <t>LCS, mg Pb/sample</t>
  </si>
  <si>
    <t>Lead</t>
  </si>
  <si>
    <t>LCS, mg Be/sample</t>
  </si>
  <si>
    <t>Beryllium</t>
  </si>
  <si>
    <t>Mean</t>
  </si>
  <si>
    <t>Std. Dev.</t>
  </si>
  <si>
    <t>RSD, %</t>
  </si>
  <si>
    <t>Expanded MU, %</t>
  </si>
  <si>
    <t>Bias, %</t>
  </si>
  <si>
    <r>
      <t xml:space="preserve">Reference material used for calculation and LCS preparation indicates concentration and expanded uncertainty of 1000 </t>
    </r>
    <r>
      <rPr>
        <sz val="11"/>
        <color theme="1"/>
        <rFont val="Calibri"/>
        <family val="2"/>
      </rPr>
      <t>± 3 μg/mL</t>
    </r>
  </si>
  <si>
    <t xml:space="preserve">at 95% confidence interval.  Expanded uncertainty divided by 2 to yield 0.15% RSD.  </t>
  </si>
  <si>
    <t>Insignificant compared to the relative standard deviations calculated above (range 2.8% to 3.6%) and can be eliminated from the calculation.</t>
  </si>
  <si>
    <t>Reporting example for  0.125 mg cadmium:</t>
  </si>
  <si>
    <t>Bias @ 97.5% Rec = -2.5%</t>
  </si>
  <si>
    <t>Bias @ 107.1% Rec = 7.1%</t>
  </si>
  <si>
    <t>Reference material used for calibration indicates assay of 99.5%. Expanded uncertainty of reference material  estimated at 0.5% (95%) Divide by 2 to yield 0.25 % Rel. SD.  Insignificant compared to 3.7% can be eliminated from calculation</t>
  </si>
  <si>
    <t xml:space="preserve">Example of reporting for 0.085 mg toluene:
0.085 mg toluene with an analytical uncertainty of +/- 0.006 mg at the 95% confidence level (k=2) with probable bias of -0.002 mg </t>
  </si>
  <si>
    <t xml:space="preserve">                                                                                           Example of reporting for 0.085 mg n=butanol:  0.085 mg n-butanol with an analytical uncertainty of +/- 0.019 mg at the 95% confidence level (k=2) with probable bias of 0.006 mg</t>
  </si>
  <si>
    <r>
      <t xml:space="preserve">0.125 mg cadmium with an analytical uncertainty of </t>
    </r>
    <r>
      <rPr>
        <sz val="11"/>
        <color theme="1"/>
        <rFont val="Calibri"/>
        <family val="2"/>
      </rPr>
      <t>± 0.007 mg at the 95% confidence level (k=2) with a probable bias of 0.001 mg</t>
    </r>
  </si>
  <si>
    <t xml:space="preserve">Example of reporting for 4400 mg/Kg Pb in paint:
4400 mg/Kg Pb in paint with an analytical uncertainty of +/- 1500 mg/Kg at the 95% confidence level (k=2) and a probable bias of -230 mg/Kg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</si>
</sst>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
    <numFmt numFmtId="166" formatCode="0.0%"/>
    <numFmt numFmtId="167" formatCode="0.000"/>
  </numFmts>
  <fonts count="19" x14ac:knownFonts="1">
    <font>
      <sz val="10"/>
      <name val="Arial"/>
    </font>
    <font>
      <b/>
      <sz val="8"/>
      <name val="Arial"/>
      <family val="2"/>
    </font>
    <font>
      <sz val="8"/>
      <name val="Arial"/>
      <family val="2"/>
    </font>
    <font>
      <sz val="8"/>
      <name val="Arial"/>
      <family val="2"/>
    </font>
    <font>
      <b/>
      <sz val="12"/>
      <name val="Arial"/>
      <family val="2"/>
    </font>
    <font>
      <b/>
      <sz val="10"/>
      <name val="Arial"/>
      <family val="2"/>
    </font>
    <font>
      <vertAlign val="subscript"/>
      <sz val="10"/>
      <name val="Arial"/>
      <family val="2"/>
    </font>
    <font>
      <sz val="10"/>
      <name val="Arial"/>
      <family val="2"/>
    </font>
    <font>
      <b/>
      <sz val="10"/>
      <color indexed="14"/>
      <name val="Arial"/>
      <family val="2"/>
    </font>
    <font>
      <sz val="10"/>
      <color indexed="14"/>
      <name val="Arial"/>
      <family val="2"/>
    </font>
    <font>
      <vertAlign val="superscript"/>
      <sz val="10"/>
      <name val="Arial"/>
      <family val="2"/>
    </font>
    <font>
      <b/>
      <vertAlign val="superscript"/>
      <sz val="10"/>
      <name val="Arial"/>
      <family val="2"/>
    </font>
    <font>
      <b/>
      <i/>
      <sz val="10"/>
      <name val="Arial"/>
      <family val="2"/>
    </font>
    <font>
      <b/>
      <sz val="10"/>
      <color indexed="10"/>
      <name val="Arial"/>
      <family val="2"/>
    </font>
    <font>
      <sz val="10"/>
      <color indexed="10"/>
      <name val="Arial"/>
      <family val="2"/>
    </font>
    <font>
      <b/>
      <sz val="12"/>
      <color indexed="10"/>
      <name val="Arial"/>
      <family val="2"/>
    </font>
    <font>
      <sz val="10"/>
      <color indexed="10"/>
      <name val="Arial"/>
      <family val="2"/>
    </font>
    <font>
      <sz val="11"/>
      <color theme="1"/>
      <name val="Calibri"/>
      <family val="2"/>
    </font>
    <font>
      <u/>
      <sz val="11"/>
      <color theme="1"/>
      <name val="Calibri"/>
      <family val="2"/>
      <scheme val="minor"/>
    </font>
  </fonts>
  <fills count="6">
    <fill>
      <patternFill patternType="none"/>
    </fill>
    <fill>
      <patternFill patternType="gray125"/>
    </fill>
    <fill>
      <patternFill patternType="solid">
        <fgColor indexed="27"/>
        <bgColor indexed="64"/>
      </patternFill>
    </fill>
    <fill>
      <patternFill patternType="solid">
        <fgColor indexed="13"/>
        <bgColor indexed="64"/>
      </patternFill>
    </fill>
    <fill>
      <patternFill patternType="solid">
        <fgColor indexed="41"/>
        <bgColor indexed="64"/>
      </patternFill>
    </fill>
    <fill>
      <patternFill patternType="solid">
        <fgColor indexed="34"/>
        <bgColor indexed="64"/>
      </patternFill>
    </fill>
  </fills>
  <borders count="6">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s>
  <cellStyleXfs count="1">
    <xf numFmtId="0" fontId="0" fillId="0" borderId="0"/>
  </cellStyleXfs>
  <cellXfs count="84">
    <xf numFmtId="0" fontId="0" fillId="0" borderId="0" xfId="0"/>
    <xf numFmtId="0" fontId="2" fillId="0" borderId="1" xfId="0" applyFont="1" applyBorder="1" applyAlignment="1">
      <alignment horizontal="right" wrapText="1"/>
    </xf>
    <xf numFmtId="0" fontId="2" fillId="0" borderId="1" xfId="0" applyFont="1" applyBorder="1" applyAlignment="1">
      <alignment wrapText="1"/>
    </xf>
    <xf numFmtId="0" fontId="0" fillId="0" borderId="0" xfId="0" applyAlignment="1">
      <alignment horizontal="center" wrapText="1"/>
    </xf>
    <xf numFmtId="0" fontId="5" fillId="0" borderId="0" xfId="0" applyFont="1" applyAlignment="1">
      <alignment horizontal="center"/>
    </xf>
    <xf numFmtId="2" fontId="5" fillId="0" borderId="0" xfId="0" applyNumberFormat="1" applyFont="1" applyAlignment="1">
      <alignment horizontal="center"/>
    </xf>
    <xf numFmtId="2" fontId="5" fillId="0" borderId="0" xfId="0" applyNumberFormat="1" applyFont="1" applyAlignment="1">
      <alignment horizontal="center" vertical="center"/>
    </xf>
    <xf numFmtId="0" fontId="0" fillId="0" borderId="0" xfId="0" applyAlignment="1">
      <alignment vertical="top" wrapText="1"/>
    </xf>
    <xf numFmtId="165" fontId="5" fillId="0" borderId="0" xfId="0" applyNumberFormat="1" applyFont="1" applyAlignment="1">
      <alignment horizontal="center"/>
    </xf>
    <xf numFmtId="165" fontId="5" fillId="0" borderId="0" xfId="0" applyNumberFormat="1" applyFont="1" applyAlignment="1">
      <alignment horizontal="center" vertical="center"/>
    </xf>
    <xf numFmtId="0" fontId="5" fillId="0" borderId="0" xfId="0" applyFont="1"/>
    <xf numFmtId="0" fontId="5" fillId="0" borderId="0" xfId="0" applyFont="1" applyAlignment="1">
      <alignment wrapText="1"/>
    </xf>
    <xf numFmtId="0" fontId="0" fillId="0" borderId="0" xfId="0" applyAlignment="1">
      <alignment horizontal="center" vertical="center" wrapText="1"/>
    </xf>
    <xf numFmtId="0" fontId="1" fillId="0" borderId="1" xfId="0" applyFont="1" applyBorder="1" applyAlignment="1">
      <alignment wrapText="1"/>
    </xf>
    <xf numFmtId="0" fontId="2" fillId="0" borderId="0" xfId="0" applyFont="1" applyAlignment="1">
      <alignment horizontal="right"/>
    </xf>
    <xf numFmtId="0" fontId="7" fillId="0" borderId="2" xfId="0" applyFont="1" applyBorder="1" applyAlignment="1">
      <alignment horizontal="center"/>
    </xf>
    <xf numFmtId="0" fontId="2" fillId="0" borderId="1" xfId="0" applyFont="1" applyBorder="1" applyAlignment="1">
      <alignment horizontal="left" wrapText="1"/>
    </xf>
    <xf numFmtId="0" fontId="7" fillId="0" borderId="0" xfId="0" applyFont="1" applyAlignment="1">
      <alignment horizontal="center" wrapText="1"/>
    </xf>
    <xf numFmtId="166" fontId="5" fillId="0" borderId="0" xfId="0" applyNumberFormat="1" applyFont="1" applyAlignment="1">
      <alignment horizontal="center"/>
    </xf>
    <xf numFmtId="0" fontId="2" fillId="0" borderId="0" xfId="0" applyFont="1" applyAlignment="1">
      <alignment horizontal="right" wrapText="1"/>
    </xf>
    <xf numFmtId="0" fontId="7" fillId="0" borderId="0" xfId="0" applyFont="1" applyAlignment="1">
      <alignment horizontal="center"/>
    </xf>
    <xf numFmtId="0" fontId="2" fillId="0" borderId="0" xfId="0" applyFont="1" applyAlignment="1">
      <alignment wrapText="1"/>
    </xf>
    <xf numFmtId="0" fontId="2" fillId="0" borderId="2" xfId="0" applyFont="1" applyBorder="1" applyAlignment="1">
      <alignment horizontal="right" wrapText="1"/>
    </xf>
    <xf numFmtId="0" fontId="2" fillId="0" borderId="2" xfId="0" applyFont="1" applyBorder="1" applyAlignment="1">
      <alignment wrapText="1"/>
    </xf>
    <xf numFmtId="167" fontId="5" fillId="0" borderId="0" xfId="0" applyNumberFormat="1" applyFont="1"/>
    <xf numFmtId="0" fontId="1" fillId="2" borderId="2" xfId="0" applyFont="1" applyFill="1" applyBorder="1" applyAlignment="1">
      <alignment horizontal="center" wrapText="1"/>
    </xf>
    <xf numFmtId="0" fontId="0" fillId="3" borderId="2" xfId="0" applyFill="1" applyBorder="1" applyAlignment="1">
      <alignment horizontal="center"/>
    </xf>
    <xf numFmtId="0" fontId="2" fillId="3" borderId="1" xfId="0" applyFont="1" applyFill="1" applyBorder="1" applyAlignment="1">
      <alignment wrapText="1"/>
    </xf>
    <xf numFmtId="0" fontId="1" fillId="3" borderId="1" xfId="0" applyFont="1" applyFill="1" applyBorder="1" applyAlignment="1">
      <alignment wrapText="1"/>
    </xf>
    <xf numFmtId="0" fontId="7" fillId="0" borderId="0" xfId="0" applyFont="1" applyAlignment="1">
      <alignment horizontal="left" wrapText="1"/>
    </xf>
    <xf numFmtId="0" fontId="7" fillId="0" borderId="0" xfId="0" applyFont="1"/>
    <xf numFmtId="0" fontId="5" fillId="0" borderId="0" xfId="0" applyFont="1" applyAlignment="1">
      <alignment horizontal="right"/>
    </xf>
    <xf numFmtId="0" fontId="1" fillId="4" borderId="2" xfId="0" applyFont="1" applyFill="1" applyBorder="1" applyAlignment="1">
      <alignment horizontal="center" wrapText="1"/>
    </xf>
    <xf numFmtId="0" fontId="2" fillId="5" borderId="1" xfId="0" applyFont="1" applyFill="1" applyBorder="1" applyAlignment="1">
      <alignment wrapText="1"/>
    </xf>
    <xf numFmtId="0" fontId="7" fillId="5" borderId="2" xfId="0" applyFont="1" applyFill="1" applyBorder="1" applyAlignment="1">
      <alignment horizontal="center"/>
    </xf>
    <xf numFmtId="0" fontId="1" fillId="5" borderId="1" xfId="0" applyFont="1" applyFill="1" applyBorder="1" applyAlignment="1">
      <alignment wrapText="1"/>
    </xf>
    <xf numFmtId="164" fontId="5" fillId="0" borderId="0" xfId="0" applyNumberFormat="1" applyFont="1"/>
    <xf numFmtId="0" fontId="13" fillId="0" borderId="0" xfId="0" applyFont="1"/>
    <xf numFmtId="0" fontId="14" fillId="0" borderId="0" xfId="0" applyFont="1"/>
    <xf numFmtId="0" fontId="2" fillId="5" borderId="1" xfId="0" quotePrefix="1" applyFont="1" applyFill="1" applyBorder="1" applyAlignment="1">
      <alignment wrapText="1"/>
    </xf>
    <xf numFmtId="0" fontId="7" fillId="0" borderId="0" xfId="0"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wrapText="1"/>
    </xf>
    <xf numFmtId="2" fontId="7" fillId="0" borderId="0" xfId="0" applyNumberFormat="1" applyFont="1" applyAlignment="1">
      <alignment horizontal="center"/>
    </xf>
    <xf numFmtId="164" fontId="7" fillId="0" borderId="0" xfId="0" applyNumberFormat="1" applyFont="1" applyAlignment="1">
      <alignment horizontal="center"/>
    </xf>
    <xf numFmtId="165" fontId="7" fillId="0" borderId="0" xfId="0" applyNumberFormat="1" applyFont="1" applyAlignment="1">
      <alignment horizontal="center"/>
    </xf>
    <xf numFmtId="10" fontId="5" fillId="0" borderId="0" xfId="0" applyNumberFormat="1" applyFont="1" applyAlignment="1">
      <alignment horizontal="center"/>
    </xf>
    <xf numFmtId="0" fontId="7" fillId="3" borderId="2" xfId="0" applyFont="1" applyFill="1" applyBorder="1" applyAlignment="1">
      <alignment horizontal="center"/>
    </xf>
    <xf numFmtId="0" fontId="2" fillId="0" borderId="3" xfId="0" applyFont="1" applyBorder="1" applyAlignment="1">
      <alignment horizontal="right" wrapText="1"/>
    </xf>
    <xf numFmtId="0" fontId="2" fillId="0" borderId="4" xfId="0" applyFont="1" applyBorder="1" applyAlignment="1">
      <alignment wrapText="1"/>
    </xf>
    <xf numFmtId="0" fontId="7" fillId="0" borderId="0" xfId="0" applyFont="1" applyAlignment="1">
      <alignment vertical="top" wrapText="1"/>
    </xf>
    <xf numFmtId="0" fontId="5" fillId="0" borderId="0" xfId="0" applyFont="1" applyAlignment="1">
      <alignment vertical="top"/>
    </xf>
    <xf numFmtId="0" fontId="7" fillId="0" borderId="0" xfId="0" applyFont="1" applyAlignment="1">
      <alignment vertical="top"/>
    </xf>
    <xf numFmtId="165" fontId="7" fillId="0" borderId="0" xfId="0" applyNumberFormat="1" applyFont="1" applyAlignment="1">
      <alignment horizontal="center" wrapText="1"/>
    </xf>
    <xf numFmtId="0" fontId="7" fillId="5" borderId="0" xfId="0" applyFont="1" applyFill="1"/>
    <xf numFmtId="167" fontId="7" fillId="0" borderId="0" xfId="0" applyNumberFormat="1" applyFont="1"/>
    <xf numFmtId="2" fontId="16" fillId="0" borderId="0" xfId="0" applyNumberFormat="1" applyFont="1" applyAlignment="1">
      <alignment horizontal="center"/>
    </xf>
    <xf numFmtId="164" fontId="16" fillId="0" borderId="0" xfId="0" applyNumberFormat="1" applyFont="1" applyAlignment="1">
      <alignment horizontal="center"/>
    </xf>
    <xf numFmtId="164" fontId="13" fillId="0" borderId="0" xfId="0" applyNumberFormat="1" applyFont="1" applyAlignment="1">
      <alignment horizontal="center"/>
    </xf>
    <xf numFmtId="166" fontId="5" fillId="0" borderId="0" xfId="0" quotePrefix="1" applyNumberFormat="1" applyFont="1"/>
    <xf numFmtId="0" fontId="18" fillId="0" borderId="0" xfId="0" applyFont="1"/>
    <xf numFmtId="0" fontId="18" fillId="0" borderId="0" xfId="0" applyFont="1" applyAlignment="1">
      <alignment horizontal="center"/>
    </xf>
    <xf numFmtId="167" fontId="0" fillId="0" borderId="0" xfId="0" applyNumberFormat="1" applyAlignment="1">
      <alignment horizontal="center"/>
    </xf>
    <xf numFmtId="165" fontId="0" fillId="0" borderId="0" xfId="0" applyNumberFormat="1" applyAlignment="1">
      <alignment horizontal="center"/>
    </xf>
    <xf numFmtId="164" fontId="0" fillId="0" borderId="0" xfId="0" applyNumberFormat="1" applyAlignment="1">
      <alignment horizontal="center"/>
    </xf>
    <xf numFmtId="0" fontId="0" fillId="0" borderId="0" xfId="0" applyAlignment="1">
      <alignment horizontal="center"/>
    </xf>
    <xf numFmtId="167" fontId="0" fillId="0" borderId="0" xfId="0" applyNumberFormat="1"/>
    <xf numFmtId="0" fontId="5" fillId="0" borderId="0" xfId="0" applyFont="1" applyAlignment="1">
      <alignment horizontal="center" wrapText="1"/>
    </xf>
    <xf numFmtId="0" fontId="5" fillId="0" borderId="0" xfId="0" applyFont="1" applyAlignment="1">
      <alignment horizontal="center"/>
    </xf>
    <xf numFmtId="0" fontId="7" fillId="0" borderId="0" xfId="0" applyFont="1"/>
    <xf numFmtId="0" fontId="7" fillId="0" borderId="0" xfId="0" applyFont="1" applyAlignment="1">
      <alignment wrapText="1"/>
    </xf>
    <xf numFmtId="0" fontId="0" fillId="0" borderId="0" xfId="0" applyAlignment="1">
      <alignment vertical="top" wrapText="1"/>
    </xf>
    <xf numFmtId="0" fontId="4" fillId="0" borderId="0" xfId="0" applyFont="1" applyAlignment="1">
      <alignment horizontal="center" vertical="center" wrapText="1"/>
    </xf>
    <xf numFmtId="0" fontId="7" fillId="0" borderId="0" xfId="0" applyFont="1" applyAlignment="1">
      <alignment horizontal="center" vertical="center"/>
    </xf>
    <xf numFmtId="0" fontId="7" fillId="0" borderId="5" xfId="0" applyFont="1" applyBorder="1" applyAlignment="1">
      <alignment horizontal="center" vertical="center"/>
    </xf>
    <xf numFmtId="0" fontId="9" fillId="0" borderId="0" xfId="0" applyFont="1" applyAlignment="1">
      <alignment horizontal="center" vertical="center" wrapText="1"/>
    </xf>
    <xf numFmtId="0" fontId="0" fillId="0" borderId="0" xfId="0" applyAlignment="1">
      <alignment horizontal="center" vertical="center" wrapText="1"/>
    </xf>
    <xf numFmtId="0" fontId="5" fillId="0" borderId="0" xfId="0" applyFont="1" applyAlignment="1">
      <alignment vertical="top" wrapText="1"/>
    </xf>
    <xf numFmtId="0" fontId="7" fillId="0" borderId="0" xfId="0" applyFont="1" applyAlignment="1">
      <alignment vertical="top" wrapText="1"/>
    </xf>
    <xf numFmtId="0" fontId="5" fillId="0" borderId="0" xfId="0" applyFont="1" applyAlignment="1">
      <alignment wrapText="1"/>
    </xf>
    <xf numFmtId="0" fontId="7" fillId="0" borderId="0" xfId="0" applyFont="1" applyAlignment="1">
      <alignment horizontal="center" vertical="center" wrapText="1"/>
    </xf>
    <xf numFmtId="0" fontId="5" fillId="0" borderId="0" xfId="0" applyFont="1"/>
    <xf numFmtId="0" fontId="5" fillId="0" borderId="0" xfId="0" applyFont="1" applyAlignment="1">
      <alignment horizontal="right"/>
    </xf>
    <xf numFmtId="0" fontId="7" fillId="0" borderId="0" xfId="0" applyFont="1" applyAlignment="1">
      <alignment horizontal="righ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55"/>
  <sheetViews>
    <sheetView zoomScaleNormal="102" workbookViewId="0">
      <selection activeCell="A4" sqref="A4"/>
    </sheetView>
  </sheetViews>
  <sheetFormatPr defaultColWidth="8.85546875" defaultRowHeight="12.75" x14ac:dyDescent="0.2"/>
  <cols>
    <col min="1" max="1" width="30.140625" customWidth="1"/>
    <col min="2" max="2" width="13.140625" customWidth="1"/>
    <col min="3" max="3" width="61.28515625" customWidth="1"/>
    <col min="4" max="4" width="8.85546875" customWidth="1"/>
    <col min="5" max="5" width="10.85546875" customWidth="1"/>
    <col min="6" max="10" width="8.85546875" customWidth="1"/>
    <col min="11" max="11" width="10.42578125" customWidth="1"/>
  </cols>
  <sheetData>
    <row r="1" spans="1:19" ht="18.600000000000001" customHeight="1" x14ac:dyDescent="0.2">
      <c r="A1" s="72" t="s">
        <v>155</v>
      </c>
      <c r="B1" s="73"/>
      <c r="C1" s="73"/>
      <c r="L1" s="75"/>
      <c r="M1" s="75"/>
      <c r="N1" s="75"/>
      <c r="O1" s="75"/>
      <c r="P1" s="75"/>
      <c r="Q1" s="75"/>
      <c r="R1" s="75"/>
      <c r="S1" s="75"/>
    </row>
    <row r="2" spans="1:19" ht="19.350000000000001" customHeight="1" x14ac:dyDescent="0.2">
      <c r="A2" s="73"/>
      <c r="B2" s="73"/>
      <c r="C2" s="73"/>
      <c r="L2" s="75"/>
      <c r="M2" s="75"/>
      <c r="N2" s="75"/>
      <c r="O2" s="75"/>
      <c r="P2" s="75"/>
      <c r="Q2" s="75"/>
      <c r="R2" s="75"/>
      <c r="S2" s="75"/>
    </row>
    <row r="3" spans="1:19" ht="29.45" customHeight="1" thickBot="1" x14ac:dyDescent="0.25">
      <c r="A3" s="74"/>
      <c r="B3" s="74"/>
      <c r="C3" s="74"/>
    </row>
    <row r="4" spans="1:19" ht="34.5" customHeight="1" thickBot="1" x14ac:dyDescent="0.25">
      <c r="A4" s="25" t="s">
        <v>67</v>
      </c>
      <c r="B4" s="25" t="s">
        <v>68</v>
      </c>
      <c r="C4" s="25" t="s">
        <v>69</v>
      </c>
      <c r="F4" s="7"/>
      <c r="G4" s="7"/>
      <c r="H4" s="7"/>
      <c r="I4" s="7"/>
      <c r="J4" s="7"/>
      <c r="L4" s="76"/>
      <c r="M4" s="76"/>
      <c r="N4" s="76"/>
      <c r="O4" s="76"/>
      <c r="P4" s="76"/>
    </row>
    <row r="5" spans="1:19" ht="20.25" customHeight="1" thickBot="1" x14ac:dyDescent="0.25">
      <c r="A5" s="35" t="s">
        <v>140</v>
      </c>
      <c r="B5" s="26"/>
      <c r="C5" s="27" t="s">
        <v>45</v>
      </c>
      <c r="F5" s="7"/>
      <c r="G5" s="7"/>
      <c r="H5" s="7"/>
      <c r="I5" s="7"/>
      <c r="J5" s="7"/>
      <c r="L5" s="76"/>
      <c r="M5" s="76"/>
      <c r="N5" s="76"/>
      <c r="O5" s="76"/>
      <c r="P5" s="76"/>
    </row>
    <row r="6" spans="1:19" ht="82.5" customHeight="1" thickBot="1" x14ac:dyDescent="0.25">
      <c r="A6" s="1" t="s">
        <v>117</v>
      </c>
      <c r="B6" s="15" t="s">
        <v>158</v>
      </c>
      <c r="C6" s="13" t="s">
        <v>163</v>
      </c>
      <c r="F6" s="7"/>
      <c r="G6" s="7"/>
      <c r="H6" s="7"/>
      <c r="I6" s="7"/>
      <c r="J6" s="7"/>
      <c r="L6" s="76"/>
      <c r="M6" s="76"/>
      <c r="N6" s="76"/>
      <c r="O6" s="76"/>
      <c r="P6" s="76"/>
    </row>
    <row r="7" spans="1:19" ht="59.25" customHeight="1" thickBot="1" x14ac:dyDescent="0.25">
      <c r="A7" s="1" t="s">
        <v>118</v>
      </c>
      <c r="B7" s="15" t="s">
        <v>164</v>
      </c>
      <c r="C7" s="13" t="s">
        <v>165</v>
      </c>
    </row>
    <row r="8" spans="1:19" ht="60.75" customHeight="1" thickBot="1" x14ac:dyDescent="0.25">
      <c r="A8" s="1" t="s">
        <v>3</v>
      </c>
      <c r="B8" s="15" t="s">
        <v>166</v>
      </c>
      <c r="C8" s="13" t="s">
        <v>157</v>
      </c>
      <c r="F8" s="7"/>
      <c r="G8" s="7"/>
      <c r="H8" s="7"/>
      <c r="I8" s="7"/>
      <c r="J8" s="7"/>
      <c r="L8" s="68"/>
      <c r="M8" s="68"/>
      <c r="N8" s="8"/>
    </row>
    <row r="9" spans="1:19" ht="34.5" thickBot="1" x14ac:dyDescent="0.25">
      <c r="A9" s="35" t="s">
        <v>4</v>
      </c>
      <c r="B9" s="47" t="s">
        <v>45</v>
      </c>
      <c r="C9" s="28" t="s">
        <v>119</v>
      </c>
      <c r="F9" s="7"/>
      <c r="G9" s="7"/>
      <c r="H9" s="7"/>
      <c r="I9" s="7"/>
      <c r="J9" s="7"/>
      <c r="L9" s="68"/>
      <c r="M9" s="68"/>
      <c r="N9" s="8"/>
    </row>
    <row r="10" spans="1:19" ht="26.45" customHeight="1" thickBot="1" x14ac:dyDescent="0.25">
      <c r="A10" s="1" t="s">
        <v>5</v>
      </c>
      <c r="B10" s="15" t="s">
        <v>49</v>
      </c>
      <c r="C10" s="2" t="s">
        <v>116</v>
      </c>
      <c r="F10" s="7"/>
      <c r="G10" s="7"/>
      <c r="H10" s="7"/>
      <c r="I10" s="7"/>
      <c r="J10" s="7"/>
      <c r="L10" s="67"/>
      <c r="M10" s="68"/>
      <c r="N10" s="8"/>
    </row>
    <row r="11" spans="1:19" ht="13.5" thickBot="1" x14ac:dyDescent="0.25">
      <c r="A11" s="1" t="s">
        <v>6</v>
      </c>
      <c r="B11" s="15" t="s">
        <v>49</v>
      </c>
      <c r="C11" s="2" t="s">
        <v>120</v>
      </c>
      <c r="F11" s="7"/>
      <c r="G11" s="7"/>
      <c r="H11" s="7"/>
      <c r="I11" s="7"/>
      <c r="J11" s="7"/>
      <c r="L11" s="10"/>
    </row>
    <row r="12" spans="1:19" ht="17.45" customHeight="1" thickBot="1" x14ac:dyDescent="0.25">
      <c r="A12" s="1" t="s">
        <v>7</v>
      </c>
      <c r="B12" s="15" t="s">
        <v>49</v>
      </c>
      <c r="C12" s="2" t="s">
        <v>121</v>
      </c>
      <c r="F12" s="7"/>
      <c r="G12" s="7"/>
      <c r="H12" s="7"/>
      <c r="I12" s="7"/>
      <c r="J12" s="7"/>
      <c r="L12" s="71"/>
      <c r="M12" s="71"/>
      <c r="N12" s="71"/>
      <c r="O12" s="71"/>
      <c r="P12" s="71"/>
    </row>
    <row r="13" spans="1:19" ht="13.5" thickBot="1" x14ac:dyDescent="0.25">
      <c r="A13" s="35" t="s">
        <v>9</v>
      </c>
      <c r="B13" s="47"/>
      <c r="C13" s="27"/>
      <c r="L13" s="71"/>
      <c r="M13" s="71"/>
      <c r="N13" s="71"/>
      <c r="O13" s="71"/>
      <c r="P13" s="71"/>
    </row>
    <row r="14" spans="1:19" ht="13.5" thickBot="1" x14ac:dyDescent="0.25">
      <c r="A14" s="1" t="s">
        <v>10</v>
      </c>
      <c r="B14" s="15" t="s">
        <v>48</v>
      </c>
      <c r="C14" s="2" t="s">
        <v>70</v>
      </c>
      <c r="L14" s="71"/>
      <c r="M14" s="71"/>
      <c r="N14" s="71"/>
      <c r="O14" s="71"/>
      <c r="P14" s="71"/>
    </row>
    <row r="15" spans="1:19" ht="13.5" thickBot="1" x14ac:dyDescent="0.25">
      <c r="A15" s="1" t="s">
        <v>11</v>
      </c>
      <c r="B15" s="15" t="s">
        <v>48</v>
      </c>
      <c r="C15" s="2" t="s">
        <v>122</v>
      </c>
      <c r="L15" s="71"/>
      <c r="M15" s="71"/>
      <c r="N15" s="71"/>
      <c r="O15" s="71"/>
      <c r="P15" s="71"/>
    </row>
    <row r="16" spans="1:19" ht="13.5" thickBot="1" x14ac:dyDescent="0.25">
      <c r="A16" s="1" t="s">
        <v>8</v>
      </c>
      <c r="B16" s="15" t="s">
        <v>48</v>
      </c>
      <c r="C16" s="2" t="s">
        <v>150</v>
      </c>
    </row>
    <row r="17" spans="1:10" ht="13.5" thickBot="1" x14ac:dyDescent="0.25">
      <c r="A17" s="1" t="s">
        <v>12</v>
      </c>
      <c r="B17" s="15" t="s">
        <v>48</v>
      </c>
      <c r="C17" s="2" t="s">
        <v>123</v>
      </c>
    </row>
    <row r="18" spans="1:10" ht="13.5" thickBot="1" x14ac:dyDescent="0.25">
      <c r="A18" s="1" t="s">
        <v>13</v>
      </c>
      <c r="B18" s="15" t="s">
        <v>48</v>
      </c>
      <c r="C18" s="2" t="s">
        <v>124</v>
      </c>
    </row>
    <row r="19" spans="1:10" ht="13.5" thickBot="1" x14ac:dyDescent="0.25">
      <c r="A19" s="1" t="s">
        <v>14</v>
      </c>
      <c r="B19" s="15" t="s">
        <v>50</v>
      </c>
      <c r="C19" s="2" t="s">
        <v>125</v>
      </c>
      <c r="E19" s="7"/>
    </row>
    <row r="20" spans="1:10" ht="13.5" thickBot="1" x14ac:dyDescent="0.25">
      <c r="A20" s="35" t="s">
        <v>15</v>
      </c>
      <c r="B20" s="47"/>
      <c r="C20" s="27"/>
      <c r="E20" s="7"/>
      <c r="F20" s="7"/>
      <c r="G20" s="7"/>
      <c r="H20" s="7"/>
      <c r="I20" s="7"/>
      <c r="J20" s="7"/>
    </row>
    <row r="21" spans="1:10" ht="13.5" thickBot="1" x14ac:dyDescent="0.25">
      <c r="A21" s="1" t="s">
        <v>16</v>
      </c>
      <c r="B21" s="15" t="s">
        <v>48</v>
      </c>
      <c r="C21" s="2" t="s">
        <v>126</v>
      </c>
      <c r="E21" s="7"/>
      <c r="F21" s="7"/>
      <c r="G21" s="7"/>
      <c r="H21" s="7"/>
      <c r="I21" s="7"/>
      <c r="J21" s="7"/>
    </row>
    <row r="22" spans="1:10" ht="13.5" thickBot="1" x14ac:dyDescent="0.25">
      <c r="A22" s="1" t="s">
        <v>17</v>
      </c>
      <c r="B22" s="15" t="s">
        <v>48</v>
      </c>
      <c r="C22" s="2" t="s">
        <v>127</v>
      </c>
      <c r="E22" s="7"/>
      <c r="F22" s="7"/>
      <c r="G22" s="7"/>
      <c r="H22" s="7"/>
      <c r="I22" s="7"/>
      <c r="J22" s="7"/>
    </row>
    <row r="23" spans="1:10" ht="13.5" thickBot="1" x14ac:dyDescent="0.25">
      <c r="A23" s="35" t="s">
        <v>18</v>
      </c>
      <c r="B23" s="47"/>
      <c r="C23" s="27"/>
      <c r="E23" s="7"/>
      <c r="F23" s="7"/>
      <c r="G23" s="7"/>
      <c r="H23" s="7"/>
      <c r="I23" s="7"/>
      <c r="J23" s="7"/>
    </row>
    <row r="24" spans="1:10" ht="13.5" thickBot="1" x14ac:dyDescent="0.25">
      <c r="A24" s="1" t="s">
        <v>19</v>
      </c>
      <c r="B24" s="15" t="s">
        <v>48</v>
      </c>
      <c r="C24" s="2" t="s">
        <v>167</v>
      </c>
      <c r="E24" s="7"/>
      <c r="F24" s="7"/>
      <c r="G24" s="7"/>
      <c r="H24" s="7"/>
      <c r="I24" s="7"/>
      <c r="J24" s="7"/>
    </row>
    <row r="25" spans="1:10" ht="13.5" thickBot="1" x14ac:dyDescent="0.25">
      <c r="A25" s="1" t="s">
        <v>128</v>
      </c>
      <c r="B25" s="15" t="s">
        <v>48</v>
      </c>
      <c r="C25" s="2" t="s">
        <v>167</v>
      </c>
    </row>
    <row r="26" spans="1:10" ht="23.25" thickBot="1" x14ac:dyDescent="0.25">
      <c r="A26" s="1" t="s">
        <v>21</v>
      </c>
      <c r="B26" s="15" t="s">
        <v>48</v>
      </c>
      <c r="C26" s="2" t="s">
        <v>168</v>
      </c>
    </row>
    <row r="27" spans="1:10" ht="13.5" thickBot="1" x14ac:dyDescent="0.25">
      <c r="A27" s="35" t="s">
        <v>22</v>
      </c>
      <c r="B27" s="47"/>
      <c r="C27" s="27"/>
    </row>
    <row r="28" spans="1:10" ht="13.5" thickBot="1" x14ac:dyDescent="0.25">
      <c r="A28" s="14" t="s">
        <v>57</v>
      </c>
      <c r="B28" s="15" t="s">
        <v>48</v>
      </c>
      <c r="C28" s="16" t="s">
        <v>169</v>
      </c>
    </row>
    <row r="29" spans="1:10" ht="23.25" thickBot="1" x14ac:dyDescent="0.25">
      <c r="A29" s="1" t="s">
        <v>23</v>
      </c>
      <c r="B29" s="15" t="s">
        <v>48</v>
      </c>
      <c r="C29" s="2" t="s">
        <v>129</v>
      </c>
    </row>
    <row r="30" spans="1:10" ht="13.5" thickBot="1" x14ac:dyDescent="0.25">
      <c r="A30" s="1" t="s">
        <v>24</v>
      </c>
      <c r="B30" s="15" t="s">
        <v>44</v>
      </c>
      <c r="C30" s="2" t="s">
        <v>151</v>
      </c>
    </row>
    <row r="31" spans="1:10" ht="13.5" thickBot="1" x14ac:dyDescent="0.25">
      <c r="A31" s="1" t="s">
        <v>25</v>
      </c>
      <c r="B31" s="15" t="s">
        <v>44</v>
      </c>
      <c r="C31" s="2" t="s">
        <v>159</v>
      </c>
    </row>
    <row r="32" spans="1:10" ht="23.25" thickBot="1" x14ac:dyDescent="0.25">
      <c r="A32" s="35" t="s">
        <v>96</v>
      </c>
      <c r="B32" s="47"/>
      <c r="C32" s="27"/>
    </row>
    <row r="33" spans="1:3" ht="13.5" thickBot="1" x14ac:dyDescent="0.25">
      <c r="A33" s="1" t="s">
        <v>26</v>
      </c>
      <c r="B33" s="15" t="s">
        <v>44</v>
      </c>
      <c r="C33" s="2" t="s">
        <v>39</v>
      </c>
    </row>
    <row r="34" spans="1:3" ht="23.25" thickBot="1" x14ac:dyDescent="0.25">
      <c r="A34" s="1" t="s">
        <v>72</v>
      </c>
      <c r="B34" s="15" t="s">
        <v>105</v>
      </c>
      <c r="C34" s="2" t="s">
        <v>97</v>
      </c>
    </row>
    <row r="35" spans="1:3" ht="45.75" thickBot="1" x14ac:dyDescent="0.25">
      <c r="A35" s="1" t="s">
        <v>130</v>
      </c>
      <c r="B35" s="15" t="s">
        <v>105</v>
      </c>
      <c r="C35" s="2" t="s">
        <v>131</v>
      </c>
    </row>
    <row r="36" spans="1:3" ht="13.5" thickBot="1" x14ac:dyDescent="0.25">
      <c r="A36" s="35" t="s">
        <v>139</v>
      </c>
      <c r="B36" s="47"/>
      <c r="C36" s="27"/>
    </row>
    <row r="37" spans="1:3" ht="23.25" thickBot="1" x14ac:dyDescent="0.25">
      <c r="A37" s="1" t="s">
        <v>146</v>
      </c>
      <c r="B37" s="15" t="s">
        <v>44</v>
      </c>
      <c r="C37" s="2" t="s">
        <v>132</v>
      </c>
    </row>
    <row r="38" spans="1:3" ht="23.25" thickBot="1" x14ac:dyDescent="0.25">
      <c r="A38" s="1" t="s">
        <v>152</v>
      </c>
      <c r="B38" s="15" t="s">
        <v>44</v>
      </c>
      <c r="C38" s="2" t="s">
        <v>133</v>
      </c>
    </row>
    <row r="39" spans="1:3" ht="13.5" thickBot="1" x14ac:dyDescent="0.25">
      <c r="A39" s="1" t="s">
        <v>29</v>
      </c>
      <c r="B39" s="15" t="s">
        <v>44</v>
      </c>
      <c r="C39" s="2" t="s">
        <v>135</v>
      </c>
    </row>
    <row r="40" spans="1:3" ht="23.25" thickBot="1" x14ac:dyDescent="0.25">
      <c r="A40" s="1" t="s">
        <v>153</v>
      </c>
      <c r="B40" s="15" t="s">
        <v>44</v>
      </c>
      <c r="C40" s="2" t="s">
        <v>134</v>
      </c>
    </row>
    <row r="41" spans="1:3" ht="13.5" thickBot="1" x14ac:dyDescent="0.25">
      <c r="A41" s="35" t="s">
        <v>30</v>
      </c>
      <c r="B41" s="47"/>
      <c r="C41" s="27"/>
    </row>
    <row r="42" spans="1:3" ht="13.5" thickBot="1" x14ac:dyDescent="0.25">
      <c r="A42" s="1" t="s">
        <v>107</v>
      </c>
      <c r="B42" s="15" t="s">
        <v>52</v>
      </c>
      <c r="C42" s="2" t="s">
        <v>136</v>
      </c>
    </row>
    <row r="43" spans="1:3" ht="13.5" thickBot="1" x14ac:dyDescent="0.25">
      <c r="A43" s="1" t="s">
        <v>32</v>
      </c>
      <c r="B43" s="15" t="s">
        <v>44</v>
      </c>
      <c r="C43" s="2" t="s">
        <v>137</v>
      </c>
    </row>
    <row r="44" spans="1:3" ht="13.5" thickBot="1" x14ac:dyDescent="0.25">
      <c r="A44" s="1" t="s">
        <v>145</v>
      </c>
      <c r="B44" s="15" t="s">
        <v>44</v>
      </c>
      <c r="C44" s="2" t="s">
        <v>138</v>
      </c>
    </row>
    <row r="45" spans="1:3" ht="34.5" thickBot="1" x14ac:dyDescent="0.25">
      <c r="A45" s="48" t="s">
        <v>173</v>
      </c>
      <c r="B45" s="15" t="s">
        <v>43</v>
      </c>
      <c r="C45" s="49" t="s">
        <v>160</v>
      </c>
    </row>
    <row r="46" spans="1:3" x14ac:dyDescent="0.2">
      <c r="A46" s="19"/>
      <c r="B46" s="20"/>
      <c r="C46" s="21"/>
    </row>
    <row r="47" spans="1:3" x14ac:dyDescent="0.2">
      <c r="A47" s="29" t="s">
        <v>141</v>
      </c>
      <c r="B47" s="30"/>
      <c r="C47" s="30"/>
    </row>
    <row r="48" spans="1:3" x14ac:dyDescent="0.2">
      <c r="A48" s="30" t="s">
        <v>142</v>
      </c>
      <c r="B48" s="30"/>
      <c r="C48" s="30"/>
    </row>
    <row r="49" spans="1:3" x14ac:dyDescent="0.2">
      <c r="A49" s="69" t="s">
        <v>53</v>
      </c>
      <c r="B49" s="69"/>
      <c r="C49" s="69"/>
    </row>
    <row r="50" spans="1:3" ht="27" customHeight="1" x14ac:dyDescent="0.2">
      <c r="A50" s="70" t="s">
        <v>170</v>
      </c>
      <c r="B50" s="70"/>
      <c r="C50" s="70"/>
    </row>
    <row r="51" spans="1:3" ht="27" customHeight="1" x14ac:dyDescent="0.2">
      <c r="A51" s="70" t="s">
        <v>143</v>
      </c>
      <c r="B51" s="70"/>
      <c r="C51" s="70"/>
    </row>
    <row r="52" spans="1:3" x14ac:dyDescent="0.2">
      <c r="A52" s="69" t="s">
        <v>144</v>
      </c>
      <c r="B52" s="69"/>
      <c r="C52" s="69"/>
    </row>
    <row r="53" spans="1:3" x14ac:dyDescent="0.2">
      <c r="A53" s="69" t="s">
        <v>56</v>
      </c>
      <c r="B53" s="69"/>
      <c r="C53" s="69"/>
    </row>
    <row r="54" spans="1:3" x14ac:dyDescent="0.2">
      <c r="A54" s="30"/>
      <c r="B54" s="30"/>
      <c r="C54" s="30"/>
    </row>
    <row r="55" spans="1:3" x14ac:dyDescent="0.2">
      <c r="A55" s="37"/>
      <c r="B55" s="38"/>
    </row>
  </sheetData>
  <customSheetViews>
    <customSheetView guid="{EF59DD4E-4DB7-438A-8D4A-759B8581F402}" scale="102">
      <selection activeCell="A38" sqref="A38"/>
      <colBreaks count="1" manualBreakCount="1">
        <brk id="3" max="1048575" man="1"/>
      </colBreaks>
      <pageMargins left="0.75" right="0.75" top="1" bottom="1" header="0.5" footer="0.5"/>
      <pageSetup scale="91" orientation="portrait" horizontalDpi="300" verticalDpi="300"/>
      <headerFooter alignWithMargins="0"/>
    </customSheetView>
    <customSheetView guid="{C0D4F59C-122D-4FA8-8774-E66F00BFCC53}" showRuler="0" topLeftCell="B34">
      <selection activeCell="A45" sqref="A45:C45"/>
      <pageMargins left="0.75" right="0.75" top="1" bottom="1" header="0.5" footer="0.5"/>
      <pageSetup orientation="portrait" horizontalDpi="300" verticalDpi="300"/>
      <headerFooter alignWithMargins="0"/>
    </customSheetView>
  </customSheetViews>
  <mergeCells count="12">
    <mergeCell ref="A1:C3"/>
    <mergeCell ref="L1:S2"/>
    <mergeCell ref="L4:P6"/>
    <mergeCell ref="L8:M8"/>
    <mergeCell ref="L9:M9"/>
    <mergeCell ref="L10:M10"/>
    <mergeCell ref="A53:C53"/>
    <mergeCell ref="A49:C49"/>
    <mergeCell ref="A50:C50"/>
    <mergeCell ref="A51:C51"/>
    <mergeCell ref="A52:C52"/>
    <mergeCell ref="L12:P15"/>
  </mergeCells>
  <phoneticPr fontId="3" type="noConversion"/>
  <pageMargins left="0.75" right="0.75" top="1" bottom="1" header="0.5" footer="0.5"/>
  <pageSetup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53"/>
  <sheetViews>
    <sheetView topLeftCell="C22" zoomScaleNormal="100" workbookViewId="0">
      <selection activeCell="K35" sqref="K35:O38"/>
    </sheetView>
  </sheetViews>
  <sheetFormatPr defaultColWidth="8.85546875" defaultRowHeight="12.75" x14ac:dyDescent="0.2"/>
  <cols>
    <col min="1" max="1" width="30.42578125" customWidth="1"/>
    <col min="2" max="2" width="14.42578125" customWidth="1"/>
    <col min="3" max="3" width="61.7109375" customWidth="1"/>
    <col min="4" max="4" width="8.85546875" customWidth="1"/>
    <col min="5" max="5" width="11.42578125" customWidth="1"/>
    <col min="6" max="8" width="9.7109375" customWidth="1"/>
    <col min="9" max="10" width="8.85546875" customWidth="1"/>
    <col min="11" max="11" width="10.140625" customWidth="1"/>
    <col min="12" max="12" width="10.7109375" customWidth="1"/>
    <col min="13" max="13" width="11.28515625" customWidth="1"/>
    <col min="14" max="14" width="11" customWidth="1"/>
  </cols>
  <sheetData>
    <row r="1" spans="1:17" x14ac:dyDescent="0.2">
      <c r="A1" s="72" t="s">
        <v>154</v>
      </c>
      <c r="B1" s="73"/>
      <c r="C1" s="73"/>
      <c r="D1" s="30"/>
      <c r="E1" s="80" t="s">
        <v>63</v>
      </c>
      <c r="F1" s="70"/>
      <c r="G1" s="70"/>
      <c r="H1" s="70"/>
      <c r="I1" s="70"/>
      <c r="J1" s="70"/>
      <c r="K1" s="70"/>
      <c r="L1" s="70"/>
      <c r="M1" s="70"/>
      <c r="N1" s="70"/>
      <c r="O1" s="42"/>
      <c r="P1" s="41"/>
      <c r="Q1" s="12"/>
    </row>
    <row r="2" spans="1:17" x14ac:dyDescent="0.2">
      <c r="A2" s="73"/>
      <c r="B2" s="73"/>
      <c r="C2" s="73"/>
      <c r="D2" s="30"/>
      <c r="E2" s="80" t="s">
        <v>180</v>
      </c>
      <c r="F2" s="70"/>
      <c r="G2" s="70"/>
      <c r="H2" s="70"/>
      <c r="I2" s="40"/>
      <c r="J2" s="40"/>
      <c r="K2" s="80" t="s">
        <v>181</v>
      </c>
      <c r="L2" s="80"/>
      <c r="M2" s="80"/>
      <c r="N2" s="80"/>
      <c r="O2" s="41"/>
      <c r="P2" s="41"/>
      <c r="Q2" s="12"/>
    </row>
    <row r="3" spans="1:17" ht="25.35" customHeight="1" thickBot="1" x14ac:dyDescent="0.25">
      <c r="A3" s="74"/>
      <c r="B3" s="74"/>
      <c r="C3" s="74"/>
      <c r="D3" s="30"/>
      <c r="E3" s="70"/>
      <c r="F3" s="70"/>
      <c r="G3" s="70"/>
      <c r="H3" s="70"/>
      <c r="I3" s="40"/>
      <c r="J3" s="40"/>
      <c r="K3" s="80"/>
      <c r="L3" s="80"/>
      <c r="M3" s="80"/>
      <c r="N3" s="80"/>
      <c r="O3" s="41"/>
      <c r="P3" s="41"/>
      <c r="Q3" s="12"/>
    </row>
    <row r="4" spans="1:17" ht="34.5" thickBot="1" x14ac:dyDescent="0.25">
      <c r="A4" s="32" t="s">
        <v>67</v>
      </c>
      <c r="B4" s="32" t="s">
        <v>68</v>
      </c>
      <c r="C4" s="32" t="s">
        <v>69</v>
      </c>
      <c r="D4" s="30"/>
      <c r="E4" s="70"/>
      <c r="F4" s="70"/>
      <c r="G4" s="70"/>
      <c r="H4" s="70"/>
      <c r="I4" s="17"/>
      <c r="J4" s="17"/>
      <c r="K4" s="80"/>
      <c r="L4" s="80"/>
      <c r="M4" s="80"/>
      <c r="N4" s="80"/>
      <c r="O4" s="17"/>
      <c r="P4" s="17"/>
      <c r="Q4" s="3"/>
    </row>
    <row r="5" spans="1:17" ht="26.25" thickBot="1" x14ac:dyDescent="0.25">
      <c r="A5" s="35" t="s">
        <v>0</v>
      </c>
      <c r="B5" s="34"/>
      <c r="C5" s="39"/>
      <c r="D5" s="30"/>
      <c r="F5" s="17" t="s">
        <v>47</v>
      </c>
      <c r="G5" s="17" t="s">
        <v>46</v>
      </c>
      <c r="H5" s="43"/>
      <c r="K5" s="44"/>
      <c r="L5" s="17" t="s">
        <v>47</v>
      </c>
      <c r="M5" s="17" t="s">
        <v>46</v>
      </c>
    </row>
    <row r="6" spans="1:17" ht="20.45" customHeight="1" thickBot="1" x14ac:dyDescent="0.25">
      <c r="A6" s="1" t="s">
        <v>1</v>
      </c>
      <c r="B6" s="15" t="s">
        <v>43</v>
      </c>
      <c r="C6" s="2" t="s">
        <v>64</v>
      </c>
      <c r="D6" s="30"/>
      <c r="F6" s="44">
        <v>8.7599999999999997E-2</v>
      </c>
      <c r="G6" s="45">
        <f>(F6/0.0867)*100</f>
        <v>101.03806228373702</v>
      </c>
      <c r="H6" s="43"/>
      <c r="K6" s="44"/>
      <c r="L6" s="44">
        <v>8.6199999999999999E-2</v>
      </c>
      <c r="M6" s="45">
        <f>(L6/0.081)*100</f>
        <v>106.41975308641976</v>
      </c>
    </row>
    <row r="7" spans="1:17" ht="58.5" customHeight="1" thickBot="1" x14ac:dyDescent="0.25">
      <c r="A7" s="1" t="s">
        <v>2</v>
      </c>
      <c r="B7" s="15" t="s">
        <v>43</v>
      </c>
      <c r="C7" s="2" t="s">
        <v>73</v>
      </c>
      <c r="D7" s="30"/>
      <c r="F7" s="44">
        <v>8.2400000000000001E-2</v>
      </c>
      <c r="G7" s="45">
        <f t="shared" ref="G7:G22" si="0">(F7/0.0867)*100</f>
        <v>95.040369088812</v>
      </c>
      <c r="H7" s="43"/>
      <c r="K7" s="44"/>
      <c r="L7" s="44">
        <v>7.9899999999999999E-2</v>
      </c>
      <c r="M7" s="45">
        <f t="shared" ref="M7:M25" si="1">(L7/0.081)*100</f>
        <v>98.641975308641975</v>
      </c>
    </row>
    <row r="8" spans="1:17" ht="28.5" customHeight="1" thickBot="1" x14ac:dyDescent="0.25">
      <c r="A8" s="1" t="s">
        <v>3</v>
      </c>
      <c r="B8" s="15" t="s">
        <v>43</v>
      </c>
      <c r="C8" s="2" t="s">
        <v>74</v>
      </c>
      <c r="D8" s="30"/>
      <c r="F8" s="44">
        <v>8.6699999999999999E-2</v>
      </c>
      <c r="G8" s="45">
        <f t="shared" si="0"/>
        <v>100</v>
      </c>
      <c r="H8" s="43"/>
      <c r="K8" s="44"/>
      <c r="L8" s="44">
        <v>8.3900000000000002E-2</v>
      </c>
      <c r="M8" s="45">
        <f t="shared" si="1"/>
        <v>103.58024691358025</v>
      </c>
    </row>
    <row r="9" spans="1:17" ht="22.5" customHeight="1" thickBot="1" x14ac:dyDescent="0.25">
      <c r="A9" s="35" t="s">
        <v>4</v>
      </c>
      <c r="B9" s="34" t="s">
        <v>45</v>
      </c>
      <c r="C9" s="33"/>
      <c r="D9" s="30"/>
      <c r="F9" s="44">
        <v>8.3199999999999996E-2</v>
      </c>
      <c r="G9" s="45">
        <f t="shared" si="0"/>
        <v>95.963091118800463</v>
      </c>
      <c r="H9" s="43"/>
      <c r="K9" s="44"/>
      <c r="L9" s="44">
        <v>9.2299999999999993E-2</v>
      </c>
      <c r="M9" s="45">
        <f t="shared" si="1"/>
        <v>113.95061728395059</v>
      </c>
    </row>
    <row r="10" spans="1:17" ht="13.5" thickBot="1" x14ac:dyDescent="0.25">
      <c r="A10" s="1" t="s">
        <v>5</v>
      </c>
      <c r="B10" s="15" t="s">
        <v>43</v>
      </c>
      <c r="C10" s="2" t="s">
        <v>65</v>
      </c>
      <c r="D10" s="30"/>
      <c r="F10" s="44">
        <v>7.8899999999999998E-2</v>
      </c>
      <c r="G10" s="45">
        <f t="shared" si="0"/>
        <v>91.003460207612449</v>
      </c>
      <c r="H10" s="43"/>
      <c r="K10" s="44"/>
      <c r="L10" s="44">
        <v>8.4699999999999998E-2</v>
      </c>
      <c r="M10" s="45">
        <f t="shared" si="1"/>
        <v>104.5679012345679</v>
      </c>
    </row>
    <row r="11" spans="1:17" ht="13.5" thickBot="1" x14ac:dyDescent="0.25">
      <c r="A11" s="1" t="s">
        <v>6</v>
      </c>
      <c r="B11" s="15" t="s">
        <v>43</v>
      </c>
      <c r="C11" s="2" t="s">
        <v>65</v>
      </c>
      <c r="D11" s="30"/>
      <c r="F11" s="44">
        <v>7.9799999999999996E-2</v>
      </c>
      <c r="G11" s="45">
        <f t="shared" si="0"/>
        <v>92.041522491349482</v>
      </c>
      <c r="H11" s="43"/>
      <c r="K11" s="44"/>
      <c r="L11" s="44">
        <v>7.0199999999999999E-2</v>
      </c>
      <c r="M11" s="45">
        <f t="shared" si="1"/>
        <v>86.666666666666657</v>
      </c>
    </row>
    <row r="12" spans="1:17" ht="13.5" thickBot="1" x14ac:dyDescent="0.25">
      <c r="A12" s="1" t="s">
        <v>7</v>
      </c>
      <c r="B12" s="15" t="s">
        <v>43</v>
      </c>
      <c r="C12" s="2" t="s">
        <v>65</v>
      </c>
      <c r="D12" s="30"/>
      <c r="F12" s="44">
        <v>8.5000000000000006E-2</v>
      </c>
      <c r="G12" s="45">
        <f t="shared" si="0"/>
        <v>98.039215686274517</v>
      </c>
      <c r="H12" s="43"/>
      <c r="K12" s="44"/>
      <c r="L12" s="44">
        <v>6.3200000000000006E-2</v>
      </c>
      <c r="M12" s="45">
        <f t="shared" si="1"/>
        <v>78.024691358024697</v>
      </c>
    </row>
    <row r="13" spans="1:17" ht="13.5" thickBot="1" x14ac:dyDescent="0.25">
      <c r="A13" s="35" t="s">
        <v>9</v>
      </c>
      <c r="B13" s="34"/>
      <c r="C13" s="33"/>
      <c r="D13" s="30"/>
      <c r="F13" s="44">
        <v>8.2400000000000001E-2</v>
      </c>
      <c r="G13" s="45">
        <f t="shared" si="0"/>
        <v>95.040369088812</v>
      </c>
      <c r="H13" s="43"/>
      <c r="K13" s="44"/>
      <c r="L13" s="44">
        <v>9.3299999999999994E-2</v>
      </c>
      <c r="M13" s="45">
        <f t="shared" si="1"/>
        <v>115.18518518518516</v>
      </c>
    </row>
    <row r="14" spans="1:17" ht="13.5" thickBot="1" x14ac:dyDescent="0.25">
      <c r="A14" s="1" t="s">
        <v>10</v>
      </c>
      <c r="B14" s="15" t="s">
        <v>44</v>
      </c>
      <c r="C14" s="2" t="s">
        <v>75</v>
      </c>
      <c r="D14" s="30"/>
      <c r="F14" s="44">
        <v>8.5800000000000001E-2</v>
      </c>
      <c r="G14" s="45">
        <f t="shared" si="0"/>
        <v>98.96193771626298</v>
      </c>
      <c r="H14" s="43"/>
      <c r="K14" s="44"/>
      <c r="L14" s="44">
        <v>0.10050000000000001</v>
      </c>
      <c r="M14" s="45">
        <f t="shared" si="1"/>
        <v>124.07407407407408</v>
      </c>
    </row>
    <row r="15" spans="1:17" ht="13.5" thickBot="1" x14ac:dyDescent="0.25">
      <c r="A15" s="1" t="s">
        <v>11</v>
      </c>
      <c r="B15" s="15" t="s">
        <v>44</v>
      </c>
      <c r="C15" s="2" t="s">
        <v>76</v>
      </c>
      <c r="D15" s="30"/>
      <c r="F15" s="44">
        <v>8.5000000000000006E-2</v>
      </c>
      <c r="G15" s="45">
        <f t="shared" si="0"/>
        <v>98.039215686274517</v>
      </c>
      <c r="H15" s="43"/>
      <c r="K15" s="44"/>
      <c r="L15" s="44">
        <v>9.8699999999999996E-2</v>
      </c>
      <c r="M15" s="45">
        <f t="shared" si="1"/>
        <v>121.85185185185183</v>
      </c>
    </row>
    <row r="16" spans="1:17" ht="13.5" thickBot="1" x14ac:dyDescent="0.25">
      <c r="A16" s="1" t="s">
        <v>8</v>
      </c>
      <c r="B16" s="15" t="s">
        <v>43</v>
      </c>
      <c r="C16" s="2" t="s">
        <v>65</v>
      </c>
      <c r="D16" s="30"/>
      <c r="F16" s="44">
        <v>8.7599999999999997E-2</v>
      </c>
      <c r="G16" s="45">
        <f t="shared" si="0"/>
        <v>101.03806228373702</v>
      </c>
      <c r="H16" s="43"/>
      <c r="K16" s="44"/>
      <c r="L16" s="44">
        <v>8.2600000000000007E-2</v>
      </c>
      <c r="M16" s="45">
        <f t="shared" si="1"/>
        <v>101.9753086419753</v>
      </c>
    </row>
    <row r="17" spans="1:17" ht="13.5" thickBot="1" x14ac:dyDescent="0.25">
      <c r="A17" s="1" t="s">
        <v>12</v>
      </c>
      <c r="B17" s="15" t="s">
        <v>43</v>
      </c>
      <c r="C17" s="2" t="s">
        <v>65</v>
      </c>
      <c r="D17" s="30"/>
      <c r="F17" s="44">
        <v>8.3199999999999996E-2</v>
      </c>
      <c r="G17" s="45">
        <f t="shared" si="0"/>
        <v>95.963091118800463</v>
      </c>
      <c r="H17" s="43"/>
      <c r="K17" s="44"/>
      <c r="L17" s="44">
        <v>9.1300000000000006E-2</v>
      </c>
      <c r="M17" s="45">
        <f t="shared" si="1"/>
        <v>112.71604938271605</v>
      </c>
    </row>
    <row r="18" spans="1:17" ht="13.35" customHeight="1" thickBot="1" x14ac:dyDescent="0.25">
      <c r="A18" s="1" t="s">
        <v>13</v>
      </c>
      <c r="B18" s="15" t="s">
        <v>44</v>
      </c>
      <c r="C18" s="2" t="s">
        <v>171</v>
      </c>
      <c r="D18" s="30"/>
      <c r="F18" s="44">
        <v>8.8400000000000006E-2</v>
      </c>
      <c r="G18" s="45">
        <f t="shared" si="0"/>
        <v>101.96078431372551</v>
      </c>
      <c r="H18" s="43"/>
      <c r="K18" s="44"/>
      <c r="L18" s="44">
        <v>7.6999999999999999E-2</v>
      </c>
      <c r="M18" s="45">
        <f t="shared" si="1"/>
        <v>95.061728395061735</v>
      </c>
    </row>
    <row r="19" spans="1:17" ht="13.5" thickBot="1" x14ac:dyDescent="0.25">
      <c r="A19" s="1" t="s">
        <v>14</v>
      </c>
      <c r="B19" s="15" t="s">
        <v>52</v>
      </c>
      <c r="C19" s="2" t="s">
        <v>161</v>
      </c>
      <c r="D19" s="30"/>
      <c r="F19" s="44">
        <v>8.6699999999999999E-2</v>
      </c>
      <c r="G19" s="45">
        <f t="shared" si="0"/>
        <v>100</v>
      </c>
      <c r="H19" s="43"/>
      <c r="K19" s="44"/>
      <c r="L19" s="44">
        <v>9.0999999999999998E-2</v>
      </c>
      <c r="M19" s="45">
        <f t="shared" si="1"/>
        <v>112.34567901234567</v>
      </c>
    </row>
    <row r="20" spans="1:17" ht="13.5" thickBot="1" x14ac:dyDescent="0.25">
      <c r="A20" s="35" t="s">
        <v>15</v>
      </c>
      <c r="B20" s="34"/>
      <c r="C20" s="33"/>
      <c r="D20" s="30"/>
      <c r="F20" s="44">
        <v>9.0200000000000002E-2</v>
      </c>
      <c r="G20" s="45">
        <f t="shared" si="0"/>
        <v>104.03690888119954</v>
      </c>
      <c r="H20" s="43"/>
      <c r="K20" s="44"/>
      <c r="L20" s="44">
        <v>8.3199999999999996E-2</v>
      </c>
      <c r="M20" s="45">
        <f t="shared" si="1"/>
        <v>102.71604938271604</v>
      </c>
    </row>
    <row r="21" spans="1:17" ht="13.5" thickBot="1" x14ac:dyDescent="0.25">
      <c r="A21" s="1" t="s">
        <v>16</v>
      </c>
      <c r="B21" s="15" t="s">
        <v>44</v>
      </c>
      <c r="C21" s="2" t="s">
        <v>77</v>
      </c>
      <c r="D21" s="30"/>
      <c r="F21" s="44">
        <v>8.5000000000000006E-2</v>
      </c>
      <c r="G21" s="45">
        <f t="shared" si="0"/>
        <v>98.039215686274517</v>
      </c>
      <c r="H21" s="43"/>
      <c r="K21" s="44"/>
      <c r="L21" s="44">
        <v>9.8400000000000001E-2</v>
      </c>
      <c r="M21" s="45">
        <f t="shared" si="1"/>
        <v>121.48148148148148</v>
      </c>
    </row>
    <row r="22" spans="1:17" ht="13.5" thickBot="1" x14ac:dyDescent="0.25">
      <c r="A22" s="1" t="s">
        <v>17</v>
      </c>
      <c r="B22" s="15" t="s">
        <v>43</v>
      </c>
      <c r="C22" s="2" t="s">
        <v>65</v>
      </c>
      <c r="D22" s="30"/>
      <c r="F22" s="44">
        <v>8.7599999999999997E-2</v>
      </c>
      <c r="G22" s="45">
        <f t="shared" si="0"/>
        <v>101.03806228373702</v>
      </c>
      <c r="H22" s="43"/>
      <c r="K22" s="44"/>
      <c r="L22" s="44">
        <v>8.72E-2</v>
      </c>
      <c r="M22" s="45">
        <f t="shared" si="1"/>
        <v>107.65432098765433</v>
      </c>
    </row>
    <row r="23" spans="1:17" ht="13.5" thickBot="1" x14ac:dyDescent="0.25">
      <c r="A23" s="35" t="s">
        <v>18</v>
      </c>
      <c r="B23" s="34"/>
      <c r="C23" s="33"/>
      <c r="D23" s="30"/>
      <c r="F23" s="44">
        <v>8.3400000000000002E-2</v>
      </c>
      <c r="G23" s="45">
        <f>(F23/0.0867)*100</f>
        <v>96.19377162629759</v>
      </c>
      <c r="H23" s="43"/>
      <c r="K23" s="44"/>
      <c r="L23" s="44">
        <v>8.09E-2</v>
      </c>
      <c r="M23" s="45">
        <f t="shared" si="1"/>
        <v>99.876543209876544</v>
      </c>
    </row>
    <row r="24" spans="1:17" ht="23.25" thickBot="1" x14ac:dyDescent="0.25">
      <c r="A24" s="1" t="s">
        <v>19</v>
      </c>
      <c r="B24" s="15" t="s">
        <v>44</v>
      </c>
      <c r="C24" s="2" t="s">
        <v>81</v>
      </c>
      <c r="D24" s="30"/>
      <c r="F24" s="44">
        <v>8.1900000000000001E-2</v>
      </c>
      <c r="G24" s="45">
        <f>(F24/0.0867)*100</f>
        <v>94.463667820069205</v>
      </c>
      <c r="H24" s="43"/>
      <c r="K24" s="44"/>
      <c r="L24" s="44">
        <v>9.2600000000000002E-2</v>
      </c>
      <c r="M24" s="45">
        <f t="shared" si="1"/>
        <v>114.32098765432099</v>
      </c>
    </row>
    <row r="25" spans="1:17" ht="23.25" thickBot="1" x14ac:dyDescent="0.25">
      <c r="A25" s="1" t="s">
        <v>20</v>
      </c>
      <c r="B25" s="15" t="s">
        <v>44</v>
      </c>
      <c r="C25" s="2" t="s">
        <v>81</v>
      </c>
      <c r="D25" s="30"/>
      <c r="F25" s="44">
        <v>7.9699999999999993E-2</v>
      </c>
      <c r="G25" s="45">
        <f>(F25/0.0867)*100</f>
        <v>91.926182237600912</v>
      </c>
      <c r="H25" s="5"/>
      <c r="K25" s="20"/>
      <c r="L25" s="44">
        <v>9.7900000000000001E-2</v>
      </c>
      <c r="M25" s="45">
        <f t="shared" si="1"/>
        <v>120.86419753086419</v>
      </c>
    </row>
    <row r="26" spans="1:17" ht="15" customHeight="1" thickBot="1" x14ac:dyDescent="0.25">
      <c r="A26" s="1" t="s">
        <v>21</v>
      </c>
      <c r="B26" s="15" t="s">
        <v>44</v>
      </c>
      <c r="C26" s="2" t="s">
        <v>81</v>
      </c>
      <c r="D26" s="30"/>
      <c r="E26" s="4"/>
      <c r="F26" s="8"/>
      <c r="G26" s="4"/>
      <c r="H26" s="8"/>
      <c r="I26" s="5"/>
      <c r="J26" s="5"/>
      <c r="K26" s="4"/>
      <c r="L26" s="8"/>
      <c r="M26" s="20"/>
      <c r="N26" s="8"/>
      <c r="O26" s="20"/>
      <c r="P26" s="8"/>
      <c r="Q26" s="8"/>
    </row>
    <row r="27" spans="1:17" ht="18" customHeight="1" thickBot="1" x14ac:dyDescent="0.25">
      <c r="A27" s="35" t="s">
        <v>22</v>
      </c>
      <c r="B27" s="34"/>
      <c r="C27" s="33"/>
      <c r="D27" s="30"/>
      <c r="E27" s="68" t="s">
        <v>178</v>
      </c>
      <c r="F27" s="68"/>
      <c r="G27" s="8">
        <f>AVERAGE(G6:G25)</f>
        <v>97.49134948096885</v>
      </c>
      <c r="H27" s="30"/>
      <c r="I27" s="30"/>
      <c r="J27" s="6"/>
      <c r="K27" s="68" t="s">
        <v>178</v>
      </c>
      <c r="L27" s="68"/>
      <c r="M27" s="8">
        <f>AVERAGE(M6:M25)</f>
        <v>107.09876543209873</v>
      </c>
      <c r="N27" s="30"/>
      <c r="O27" s="20"/>
      <c r="P27" s="9"/>
      <c r="Q27" s="9"/>
    </row>
    <row r="28" spans="1:17" ht="20.25" customHeight="1" thickBot="1" x14ac:dyDescent="0.25">
      <c r="A28" s="14" t="s">
        <v>57</v>
      </c>
      <c r="B28" s="15" t="s">
        <v>44</v>
      </c>
      <c r="C28" s="2" t="s">
        <v>78</v>
      </c>
      <c r="D28" s="30"/>
      <c r="E28" s="68" t="s">
        <v>179</v>
      </c>
      <c r="F28" s="68"/>
      <c r="G28" s="8">
        <f>STDEV(G6:G25)</f>
        <v>3.6019599699255358</v>
      </c>
      <c r="H28" s="30"/>
      <c r="I28" s="30"/>
      <c r="J28" s="40"/>
      <c r="K28" s="68" t="s">
        <v>179</v>
      </c>
      <c r="L28" s="68"/>
      <c r="M28" s="8">
        <f>STDEV(M6:M25)</f>
        <v>11.969479366046565</v>
      </c>
      <c r="N28" s="30"/>
      <c r="O28" s="30"/>
      <c r="P28" s="30"/>
    </row>
    <row r="29" spans="1:17" ht="13.5" thickBot="1" x14ac:dyDescent="0.25">
      <c r="A29" s="1" t="s">
        <v>23</v>
      </c>
      <c r="B29" s="15" t="s">
        <v>44</v>
      </c>
      <c r="C29" s="2" t="s">
        <v>78</v>
      </c>
      <c r="D29" s="30"/>
      <c r="E29" s="30"/>
      <c r="F29" s="10" t="s">
        <v>114</v>
      </c>
      <c r="G29" s="46">
        <f>G28/G27</f>
        <v>3.6946457189298315E-2</v>
      </c>
      <c r="H29" s="30"/>
      <c r="I29" s="30"/>
      <c r="J29" s="30"/>
      <c r="K29" s="30"/>
      <c r="L29" s="10" t="s">
        <v>114</v>
      </c>
      <c r="M29" s="18">
        <f>M28/M27</f>
        <v>0.1117611329855645</v>
      </c>
      <c r="N29" s="30"/>
      <c r="O29" s="8"/>
      <c r="P29" s="30"/>
    </row>
    <row r="30" spans="1:17" ht="21" customHeight="1" thickBot="1" x14ac:dyDescent="0.25">
      <c r="A30" s="1" t="s">
        <v>24</v>
      </c>
      <c r="B30" s="15" t="s">
        <v>44</v>
      </c>
      <c r="C30" s="2" t="s">
        <v>78</v>
      </c>
      <c r="D30" s="30"/>
      <c r="E30" s="79" t="s">
        <v>204</v>
      </c>
      <c r="F30" s="79"/>
      <c r="G30" s="79"/>
      <c r="H30" s="79"/>
      <c r="I30" s="79"/>
      <c r="J30" s="30"/>
      <c r="K30" s="79" t="s">
        <v>148</v>
      </c>
      <c r="L30" s="79"/>
      <c r="M30" s="79"/>
      <c r="N30" s="79"/>
      <c r="O30" s="79"/>
      <c r="P30" s="30"/>
    </row>
    <row r="31" spans="1:17" ht="21" customHeight="1" thickBot="1" x14ac:dyDescent="0.25">
      <c r="A31" s="1" t="s">
        <v>25</v>
      </c>
      <c r="B31" s="15" t="s">
        <v>44</v>
      </c>
      <c r="C31" s="2" t="s">
        <v>78</v>
      </c>
      <c r="D31" s="30"/>
      <c r="E31" s="69"/>
      <c r="F31" s="69"/>
      <c r="G31" s="69"/>
      <c r="H31" s="69"/>
      <c r="I31" s="69"/>
      <c r="J31" s="30"/>
      <c r="K31" s="69"/>
      <c r="L31" s="69"/>
      <c r="M31" s="69"/>
      <c r="N31" s="69"/>
      <c r="O31" s="69"/>
      <c r="P31" s="30"/>
    </row>
    <row r="32" spans="1:17" ht="34.5" customHeight="1" thickBot="1" x14ac:dyDescent="0.25">
      <c r="A32" s="35" t="s">
        <v>96</v>
      </c>
      <c r="B32" s="34"/>
      <c r="C32" s="33"/>
      <c r="D32" s="30"/>
      <c r="E32" s="69"/>
      <c r="F32" s="69"/>
      <c r="G32" s="69"/>
      <c r="H32" s="69"/>
      <c r="I32" s="69"/>
      <c r="J32" s="11"/>
      <c r="K32" s="69"/>
      <c r="L32" s="69"/>
      <c r="M32" s="69"/>
      <c r="N32" s="69"/>
      <c r="O32" s="69"/>
      <c r="P32" s="30"/>
    </row>
    <row r="33" spans="1:17" ht="26.25" customHeight="1" thickBot="1" x14ac:dyDescent="0.25">
      <c r="A33" s="1" t="s">
        <v>26</v>
      </c>
      <c r="B33" s="15" t="s">
        <v>44</v>
      </c>
      <c r="C33" s="2" t="s">
        <v>66</v>
      </c>
      <c r="D33" s="30"/>
      <c r="E33" s="67" t="s">
        <v>102</v>
      </c>
      <c r="F33" s="68"/>
      <c r="G33" s="18">
        <f>2*G29</f>
        <v>7.389291437859663E-2</v>
      </c>
      <c r="H33" s="10" t="s">
        <v>109</v>
      </c>
      <c r="I33" s="30"/>
      <c r="J33" s="50"/>
      <c r="K33" s="67" t="s">
        <v>102</v>
      </c>
      <c r="L33" s="68"/>
      <c r="M33" s="18">
        <f>2*M29</f>
        <v>0.22352226597112901</v>
      </c>
      <c r="N33" s="10" t="s">
        <v>109</v>
      </c>
      <c r="O33" s="50"/>
      <c r="P33" s="50"/>
      <c r="Q33" s="7"/>
    </row>
    <row r="34" spans="1:17" ht="13.5" thickBot="1" x14ac:dyDescent="0.25">
      <c r="A34" s="1" t="s">
        <v>72</v>
      </c>
      <c r="B34" s="15" t="s">
        <v>105</v>
      </c>
      <c r="C34" s="2" t="s">
        <v>40</v>
      </c>
      <c r="D34" s="30"/>
      <c r="E34" s="79" t="s">
        <v>202</v>
      </c>
      <c r="F34" s="79"/>
      <c r="G34" s="79"/>
      <c r="H34" s="79"/>
      <c r="I34" s="79"/>
      <c r="J34" s="50"/>
      <c r="K34" s="10" t="s">
        <v>203</v>
      </c>
      <c r="L34" s="30"/>
      <c r="M34" s="30"/>
      <c r="N34" s="50"/>
      <c r="O34" s="50"/>
      <c r="P34" s="50"/>
      <c r="Q34" s="7"/>
    </row>
    <row r="35" spans="1:17" ht="23.25" thickBot="1" x14ac:dyDescent="0.25">
      <c r="A35" s="1" t="s">
        <v>130</v>
      </c>
      <c r="B35" s="15" t="s">
        <v>105</v>
      </c>
      <c r="C35" s="2" t="s">
        <v>108</v>
      </c>
      <c r="D35" s="30"/>
      <c r="E35" s="79" t="s">
        <v>205</v>
      </c>
      <c r="F35" s="79"/>
      <c r="G35" s="79"/>
      <c r="H35" s="79"/>
      <c r="I35" s="70"/>
      <c r="J35" s="50"/>
      <c r="K35" s="77" t="s">
        <v>206</v>
      </c>
      <c r="L35" s="78"/>
      <c r="M35" s="78"/>
      <c r="N35" s="78"/>
      <c r="O35" s="78"/>
      <c r="P35" s="50"/>
      <c r="Q35" s="7"/>
    </row>
    <row r="36" spans="1:17" ht="13.5" thickBot="1" x14ac:dyDescent="0.25">
      <c r="A36" s="35" t="s">
        <v>27</v>
      </c>
      <c r="B36" s="34"/>
      <c r="C36" s="33"/>
      <c r="D36" s="30"/>
      <c r="E36" s="79"/>
      <c r="F36" s="79"/>
      <c r="G36" s="79"/>
      <c r="H36" s="79"/>
      <c r="I36" s="70"/>
      <c r="J36" s="50"/>
      <c r="K36" s="78"/>
      <c r="L36" s="78"/>
      <c r="M36" s="78"/>
      <c r="N36" s="78"/>
      <c r="O36" s="78"/>
      <c r="P36" s="50"/>
      <c r="Q36" s="7"/>
    </row>
    <row r="37" spans="1:17" ht="13.5" thickBot="1" x14ac:dyDescent="0.25">
      <c r="A37" s="1" t="s">
        <v>146</v>
      </c>
      <c r="B37" s="15" t="s">
        <v>44</v>
      </c>
      <c r="C37" s="2" t="s">
        <v>79</v>
      </c>
      <c r="D37" s="30"/>
      <c r="E37" s="79"/>
      <c r="F37" s="79"/>
      <c r="G37" s="79"/>
      <c r="H37" s="79"/>
      <c r="I37" s="70"/>
      <c r="J37" s="50"/>
      <c r="K37" s="78"/>
      <c r="L37" s="78"/>
      <c r="M37" s="78"/>
      <c r="N37" s="78"/>
      <c r="O37" s="78"/>
      <c r="P37" s="50"/>
      <c r="Q37" s="7"/>
    </row>
    <row r="38" spans="1:17" ht="13.5" thickBot="1" x14ac:dyDescent="0.25">
      <c r="A38" s="1" t="s">
        <v>28</v>
      </c>
      <c r="B38" s="15" t="s">
        <v>44</v>
      </c>
      <c r="C38" s="2" t="s">
        <v>79</v>
      </c>
      <c r="D38" s="30"/>
      <c r="E38" s="79"/>
      <c r="F38" s="79"/>
      <c r="G38" s="79"/>
      <c r="H38" s="79"/>
      <c r="I38" s="70"/>
      <c r="J38" s="50"/>
      <c r="K38" s="78"/>
      <c r="L38" s="78"/>
      <c r="M38" s="78"/>
      <c r="N38" s="78"/>
      <c r="O38" s="78"/>
      <c r="P38" s="50"/>
      <c r="Q38" s="7"/>
    </row>
    <row r="39" spans="1:17" ht="13.5" thickBot="1" x14ac:dyDescent="0.25">
      <c r="A39" s="1" t="s">
        <v>29</v>
      </c>
      <c r="B39" s="15" t="s">
        <v>44</v>
      </c>
      <c r="C39" s="2" t="s">
        <v>79</v>
      </c>
      <c r="D39" s="30"/>
      <c r="E39" s="50"/>
      <c r="F39" s="50"/>
      <c r="G39" s="50"/>
      <c r="H39" s="50"/>
      <c r="I39" s="50"/>
      <c r="J39" s="50"/>
      <c r="K39" s="50"/>
      <c r="L39" s="50"/>
      <c r="M39" s="50"/>
      <c r="N39" s="50"/>
      <c r="O39" s="50"/>
      <c r="P39" s="50"/>
      <c r="Q39" s="7"/>
    </row>
    <row r="40" spans="1:17" ht="23.25" thickBot="1" x14ac:dyDescent="0.25">
      <c r="A40" s="1" t="s">
        <v>147</v>
      </c>
      <c r="B40" s="15" t="s">
        <v>44</v>
      </c>
      <c r="C40" s="2" t="s">
        <v>79</v>
      </c>
      <c r="D40" s="30"/>
      <c r="E40" s="51" t="s">
        <v>162</v>
      </c>
      <c r="F40" s="51"/>
      <c r="G40" s="51"/>
      <c r="H40" s="51"/>
      <c r="I40" s="52"/>
      <c r="J40" s="52"/>
      <c r="K40" s="51" t="s">
        <v>162</v>
      </c>
      <c r="L40" s="51"/>
      <c r="M40" s="51"/>
      <c r="N40" s="51"/>
      <c r="O40" s="30"/>
      <c r="P40" s="30"/>
    </row>
    <row r="41" spans="1:17" ht="13.5" thickBot="1" x14ac:dyDescent="0.25">
      <c r="A41" s="35" t="s">
        <v>30</v>
      </c>
      <c r="B41" s="34"/>
      <c r="C41" s="33"/>
      <c r="D41" s="30"/>
      <c r="E41" s="51"/>
      <c r="F41" s="51"/>
      <c r="G41" s="51"/>
      <c r="H41" s="51"/>
      <c r="I41" s="52"/>
      <c r="J41" s="52"/>
      <c r="K41" s="51"/>
      <c r="L41" s="51"/>
      <c r="M41" s="51"/>
      <c r="N41" s="51"/>
      <c r="O41" s="30"/>
      <c r="P41" s="30"/>
    </row>
    <row r="42" spans="1:17" ht="13.5" thickBot="1" x14ac:dyDescent="0.25">
      <c r="A42" s="1" t="s">
        <v>31</v>
      </c>
      <c r="B42" s="15" t="s">
        <v>44</v>
      </c>
      <c r="C42" s="2" t="s">
        <v>79</v>
      </c>
      <c r="D42" s="30"/>
      <c r="E42" s="51"/>
      <c r="F42" s="51"/>
      <c r="G42" s="51"/>
      <c r="H42" s="51"/>
      <c r="I42" s="52"/>
      <c r="J42" s="52"/>
      <c r="K42" s="51"/>
      <c r="L42" s="51"/>
      <c r="M42" s="51"/>
      <c r="N42" s="51"/>
      <c r="O42" s="30"/>
      <c r="P42" s="30"/>
    </row>
    <row r="43" spans="1:17" ht="13.5" thickBot="1" x14ac:dyDescent="0.25">
      <c r="A43" s="1" t="s">
        <v>32</v>
      </c>
      <c r="B43" s="15" t="s">
        <v>44</v>
      </c>
      <c r="C43" s="2" t="s">
        <v>79</v>
      </c>
      <c r="D43" s="30"/>
      <c r="E43" s="52"/>
      <c r="F43" s="51"/>
      <c r="G43" s="10"/>
      <c r="H43" s="10"/>
      <c r="I43" s="10"/>
      <c r="J43" s="10"/>
      <c r="K43" s="10"/>
      <c r="L43" s="30"/>
      <c r="M43" s="30"/>
      <c r="N43" s="30"/>
      <c r="O43" s="30"/>
      <c r="P43" s="30"/>
    </row>
    <row r="44" spans="1:17" ht="13.5" thickBot="1" x14ac:dyDescent="0.25">
      <c r="A44" s="22" t="s">
        <v>33</v>
      </c>
      <c r="B44" s="15" t="s">
        <v>44</v>
      </c>
      <c r="C44" s="23" t="s">
        <v>79</v>
      </c>
      <c r="D44" s="30"/>
      <c r="E44" s="52"/>
      <c r="F44" s="10"/>
      <c r="G44" s="10"/>
      <c r="H44" s="10"/>
      <c r="I44" s="10"/>
      <c r="J44" s="10"/>
      <c r="K44" s="10"/>
      <c r="L44" s="30"/>
      <c r="M44" s="30"/>
      <c r="N44" s="30"/>
      <c r="O44" s="30"/>
      <c r="P44" s="30"/>
    </row>
    <row r="45" spans="1:17" x14ac:dyDescent="0.2">
      <c r="A45" s="19"/>
      <c r="B45" s="20"/>
      <c r="C45" s="21"/>
      <c r="D45" s="30"/>
      <c r="E45" s="52"/>
      <c r="F45" s="10"/>
      <c r="G45" s="10"/>
      <c r="H45" s="10"/>
      <c r="I45" s="10"/>
      <c r="J45" s="10"/>
      <c r="K45" s="10"/>
      <c r="L45" s="30"/>
      <c r="M45" s="30"/>
      <c r="N45" s="30"/>
      <c r="O45" s="30"/>
      <c r="P45" s="30"/>
    </row>
    <row r="46" spans="1:17" x14ac:dyDescent="0.2">
      <c r="A46" s="30"/>
      <c r="B46" s="30"/>
      <c r="C46" s="30"/>
      <c r="D46" s="30"/>
      <c r="E46" s="52"/>
      <c r="F46" s="10"/>
      <c r="G46" s="10"/>
      <c r="H46" s="10"/>
      <c r="I46" s="10"/>
      <c r="J46" s="10"/>
      <c r="K46" s="10"/>
      <c r="L46" s="30"/>
      <c r="M46" s="30"/>
      <c r="N46" s="30"/>
      <c r="O46" s="30"/>
      <c r="P46" s="30"/>
    </row>
    <row r="47" spans="1:17" ht="11.25" customHeight="1" x14ac:dyDescent="0.2">
      <c r="A47" s="30" t="s">
        <v>80</v>
      </c>
      <c r="B47" s="30"/>
      <c r="C47" s="30"/>
      <c r="D47" s="30"/>
      <c r="E47" s="52"/>
      <c r="F47" s="52"/>
      <c r="G47" s="52"/>
      <c r="H47" s="52"/>
      <c r="I47" s="52"/>
      <c r="J47" s="52"/>
      <c r="K47" s="52"/>
      <c r="L47" s="30"/>
      <c r="M47" s="30"/>
      <c r="N47" s="30"/>
      <c r="O47" s="30"/>
      <c r="P47" s="30"/>
    </row>
    <row r="48" spans="1:17" ht="15" customHeight="1" x14ac:dyDescent="0.2">
      <c r="A48" s="30" t="s">
        <v>55</v>
      </c>
      <c r="B48" s="30"/>
      <c r="C48" s="30"/>
      <c r="D48" s="30"/>
      <c r="E48" s="52"/>
      <c r="F48" s="52"/>
      <c r="G48" s="52"/>
      <c r="H48" s="52"/>
      <c r="I48" s="52"/>
      <c r="J48" s="52"/>
      <c r="K48" s="52"/>
      <c r="L48" s="30"/>
      <c r="M48" s="30"/>
      <c r="N48" s="30"/>
      <c r="O48" s="30"/>
      <c r="P48" s="30"/>
    </row>
    <row r="49" spans="1:16" x14ac:dyDescent="0.2">
      <c r="A49" s="30" t="s">
        <v>56</v>
      </c>
      <c r="B49" s="30"/>
      <c r="C49" s="30"/>
      <c r="D49" s="30"/>
      <c r="E49" s="30"/>
      <c r="F49" s="30"/>
      <c r="G49" s="30"/>
      <c r="H49" s="30"/>
      <c r="I49" s="30"/>
      <c r="J49" s="30"/>
      <c r="K49" s="30"/>
      <c r="L49" s="30"/>
      <c r="M49" s="30"/>
      <c r="N49" s="30"/>
      <c r="O49" s="30"/>
      <c r="P49" s="30"/>
    </row>
    <row r="50" spans="1:16" x14ac:dyDescent="0.2">
      <c r="A50" s="69"/>
      <c r="B50" s="69"/>
      <c r="C50" s="69"/>
      <c r="D50" s="30"/>
      <c r="E50" s="30"/>
      <c r="F50" s="30"/>
      <c r="G50" s="30"/>
      <c r="H50" s="30"/>
      <c r="I50" s="30"/>
      <c r="J50" s="30"/>
      <c r="K50" s="30"/>
      <c r="L50" s="30"/>
      <c r="M50" s="30"/>
      <c r="N50" s="30"/>
      <c r="O50" s="30"/>
      <c r="P50" s="30"/>
    </row>
    <row r="51" spans="1:16" x14ac:dyDescent="0.2">
      <c r="A51" s="69"/>
      <c r="B51" s="69"/>
      <c r="C51" s="69"/>
      <c r="D51" s="30"/>
      <c r="E51" s="30"/>
      <c r="F51" s="30"/>
      <c r="G51" s="30"/>
      <c r="H51" s="30"/>
      <c r="I51" s="30"/>
      <c r="J51" s="30"/>
      <c r="K51" s="30"/>
      <c r="L51" s="30"/>
      <c r="M51" s="30"/>
      <c r="N51" s="30"/>
      <c r="O51" s="30"/>
      <c r="P51" s="30"/>
    </row>
    <row r="52" spans="1:16" x14ac:dyDescent="0.2">
      <c r="A52" s="30"/>
      <c r="B52" s="30"/>
      <c r="C52" s="30"/>
      <c r="D52" s="30"/>
      <c r="E52" s="30"/>
      <c r="F52" s="30"/>
      <c r="G52" s="30"/>
      <c r="H52" s="30"/>
      <c r="I52" s="30"/>
      <c r="J52" s="30"/>
      <c r="K52" s="30"/>
      <c r="L52" s="30"/>
      <c r="M52" s="30"/>
      <c r="N52" s="30"/>
      <c r="O52" s="30"/>
      <c r="P52" s="30"/>
    </row>
    <row r="53" spans="1:16" x14ac:dyDescent="0.2">
      <c r="A53" s="37"/>
      <c r="B53" s="38"/>
    </row>
  </sheetData>
  <customSheetViews>
    <customSheetView guid="{EF59DD4E-4DB7-438A-8D4A-759B8581F402}" scale="75">
      <selection activeCell="A4" sqref="A4"/>
      <colBreaks count="1" manualBreakCount="1">
        <brk id="3" max="1048575" man="1"/>
      </colBreaks>
      <pageMargins left="0.75" right="0.75" top="1" bottom="1" header="0.5" footer="0.5"/>
      <pageSetup scale="79" orientation="portrait" horizontalDpi="300" verticalDpi="300"/>
      <headerFooter alignWithMargins="0"/>
    </customSheetView>
    <customSheetView guid="{C0D4F59C-122D-4FA8-8774-E66F00BFCC53}" showRuler="0" topLeftCell="D1">
      <selection activeCell="E40" sqref="E40"/>
      <colBreaks count="1" manualBreakCount="1">
        <brk id="3" max="1048575" man="1"/>
      </colBreaks>
      <pageMargins left="0.75" right="0.75" top="1" bottom="1" header="0.5" footer="0.5"/>
      <pageSetup scale="79" orientation="portrait" horizontalDpi="300" verticalDpi="300"/>
      <headerFooter alignWithMargins="0"/>
    </customSheetView>
  </customSheetViews>
  <mergeCells count="17">
    <mergeCell ref="A1:C3"/>
    <mergeCell ref="E35:I38"/>
    <mergeCell ref="E2:H4"/>
    <mergeCell ref="E33:F33"/>
    <mergeCell ref="E34:I34"/>
    <mergeCell ref="E1:N1"/>
    <mergeCell ref="K2:N4"/>
    <mergeCell ref="E28:F28"/>
    <mergeCell ref="K28:L28"/>
    <mergeCell ref="K33:L33"/>
    <mergeCell ref="A51:C51"/>
    <mergeCell ref="A50:C50"/>
    <mergeCell ref="E27:F27"/>
    <mergeCell ref="K27:L27"/>
    <mergeCell ref="K35:O38"/>
    <mergeCell ref="E30:I32"/>
    <mergeCell ref="K30:O32"/>
  </mergeCells>
  <phoneticPr fontId="3" type="noConversion"/>
  <pageMargins left="0.75" right="0.75" top="1" bottom="1" header="0.5" footer="0.5"/>
  <pageSetup scale="79" orientation="portrait" horizontalDpi="300" verticalDpi="300"/>
  <headerFooter alignWithMargins="0"/>
  <colBreaks count="1" manualBreakCount="1">
    <brk id="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5"/>
  <sheetViews>
    <sheetView tabSelected="1" workbookViewId="0"/>
  </sheetViews>
  <sheetFormatPr defaultColWidth="11.42578125" defaultRowHeight="12.75" x14ac:dyDescent="0.2"/>
  <cols>
    <col min="1" max="1" width="15.28515625" bestFit="1" customWidth="1"/>
    <col min="3" max="3" width="15" bestFit="1" customWidth="1"/>
    <col min="5" max="5" width="15.28515625" bestFit="1" customWidth="1"/>
    <col min="7" max="7" width="15.140625" bestFit="1" customWidth="1"/>
  </cols>
  <sheetData>
    <row r="1" spans="1:8" x14ac:dyDescent="0.2">
      <c r="A1" t="s">
        <v>182</v>
      </c>
    </row>
    <row r="2" spans="1:8" x14ac:dyDescent="0.2">
      <c r="A2" t="s">
        <v>183</v>
      </c>
    </row>
    <row r="3" spans="1:8" ht="15" x14ac:dyDescent="0.25">
      <c r="A3" t="s">
        <v>184</v>
      </c>
    </row>
    <row r="5" spans="1:8" ht="15" x14ac:dyDescent="0.25">
      <c r="A5" s="60" t="s">
        <v>185</v>
      </c>
      <c r="B5" s="61" t="s">
        <v>186</v>
      </c>
      <c r="C5" s="61" t="s">
        <v>187</v>
      </c>
      <c r="D5" s="61" t="s">
        <v>188</v>
      </c>
      <c r="E5" s="61" t="s">
        <v>189</v>
      </c>
      <c r="F5" s="61" t="s">
        <v>190</v>
      </c>
      <c r="G5" s="61" t="s">
        <v>191</v>
      </c>
      <c r="H5" s="61" t="s">
        <v>192</v>
      </c>
    </row>
    <row r="6" spans="1:8" x14ac:dyDescent="0.2">
      <c r="A6" s="62">
        <v>0.127</v>
      </c>
      <c r="B6" s="63" cm="1">
        <f t="array" ref="B6:B21">(A6:A21/0.125)*100</f>
        <v>101.6</v>
      </c>
      <c r="C6" s="64">
        <v>5.8299999999999998E-2</v>
      </c>
      <c r="D6" s="63" cm="1">
        <f t="array" ref="D6:D21">(C6:C21/0.062)*100</f>
        <v>94.032258064516128</v>
      </c>
      <c r="E6" s="64">
        <v>6.2E-2</v>
      </c>
      <c r="F6" s="63" cm="1">
        <f t="array" ref="F6:F21">(E6:E21/0.062)*100</f>
        <v>100</v>
      </c>
      <c r="G6" s="64">
        <v>1.29E-2</v>
      </c>
      <c r="H6" s="63" cm="1">
        <f t="array" ref="H6:H21">(G6:G21/0.0125)*100</f>
        <v>103.2</v>
      </c>
    </row>
    <row r="7" spans="1:8" x14ac:dyDescent="0.2">
      <c r="A7" s="62">
        <v>0.126</v>
      </c>
      <c r="B7" s="63">
        <v>100.8</v>
      </c>
      <c r="C7" s="64">
        <v>5.8000000000000003E-2</v>
      </c>
      <c r="D7" s="63">
        <v>93.548387096774206</v>
      </c>
      <c r="E7" s="64">
        <v>5.9799999999999999E-2</v>
      </c>
      <c r="F7" s="63">
        <v>96.451612903225808</v>
      </c>
      <c r="G7" s="64">
        <v>1.29E-2</v>
      </c>
      <c r="H7" s="63">
        <v>103.2</v>
      </c>
    </row>
    <row r="8" spans="1:8" x14ac:dyDescent="0.2">
      <c r="A8" s="62">
        <v>0.13</v>
      </c>
      <c r="B8" s="63">
        <v>104</v>
      </c>
      <c r="C8" s="64">
        <v>5.8599999999999999E-2</v>
      </c>
      <c r="D8" s="63">
        <v>94.516129032258064</v>
      </c>
      <c r="E8" s="64">
        <v>6.2300000000000001E-2</v>
      </c>
      <c r="F8" s="63">
        <v>100.48387096774194</v>
      </c>
      <c r="G8" s="64">
        <v>1.26E-2</v>
      </c>
      <c r="H8" s="63">
        <v>100.8</v>
      </c>
    </row>
    <row r="9" spans="1:8" x14ac:dyDescent="0.2">
      <c r="A9" s="62">
        <v>0.13200000000000001</v>
      </c>
      <c r="B9" s="63">
        <v>105.60000000000001</v>
      </c>
      <c r="C9" s="64">
        <v>5.9299999999999999E-2</v>
      </c>
      <c r="D9" s="63">
        <v>95.645161290322577</v>
      </c>
      <c r="E9" s="64">
        <v>6.1899999999999997E-2</v>
      </c>
      <c r="F9" s="63">
        <v>99.838709677419345</v>
      </c>
      <c r="G9" s="64">
        <v>1.17E-2</v>
      </c>
      <c r="H9" s="63">
        <v>93.6</v>
      </c>
    </row>
    <row r="10" spans="1:8" x14ac:dyDescent="0.2">
      <c r="A10" s="62">
        <v>0.129</v>
      </c>
      <c r="B10" s="63">
        <v>103.2</v>
      </c>
      <c r="C10" s="64">
        <v>6.13E-2</v>
      </c>
      <c r="D10" s="63">
        <v>98.870967741935488</v>
      </c>
      <c r="E10" s="64">
        <v>6.3E-2</v>
      </c>
      <c r="F10" s="63">
        <v>101.61290322580645</v>
      </c>
      <c r="G10" s="64">
        <v>1.21E-2</v>
      </c>
      <c r="H10" s="63">
        <v>96.8</v>
      </c>
    </row>
    <row r="11" spans="1:8" x14ac:dyDescent="0.2">
      <c r="A11" s="62">
        <v>0.128</v>
      </c>
      <c r="B11" s="63">
        <v>102.4</v>
      </c>
      <c r="C11" s="64">
        <v>6.08E-2</v>
      </c>
      <c r="D11" s="63">
        <v>98.064516129032256</v>
      </c>
      <c r="E11" s="64">
        <v>6.5199999999999994E-2</v>
      </c>
      <c r="F11" s="63">
        <v>105.16129032258064</v>
      </c>
      <c r="G11" s="64">
        <v>1.2E-2</v>
      </c>
      <c r="H11" s="63">
        <v>96</v>
      </c>
    </row>
    <row r="12" spans="1:8" x14ac:dyDescent="0.2">
      <c r="A12" s="62">
        <v>0.126</v>
      </c>
      <c r="B12" s="63">
        <v>100.8</v>
      </c>
      <c r="C12" s="64">
        <v>6.0499999999999998E-2</v>
      </c>
      <c r="D12" s="63">
        <v>97.58064516129032</v>
      </c>
      <c r="E12" s="64">
        <v>6.1600000000000002E-2</v>
      </c>
      <c r="F12" s="63">
        <v>99.354838709677423</v>
      </c>
      <c r="G12" s="64">
        <v>1.2800000000000001E-2</v>
      </c>
      <c r="H12" s="63">
        <v>102.4</v>
      </c>
    </row>
    <row r="13" spans="1:8" x14ac:dyDescent="0.2">
      <c r="A13" s="62">
        <v>0.127</v>
      </c>
      <c r="B13" s="63">
        <v>101.6</v>
      </c>
      <c r="C13" s="64">
        <v>6.13E-2</v>
      </c>
      <c r="D13" s="63">
        <v>98.870967741935488</v>
      </c>
      <c r="E13" s="64">
        <v>5.91E-2</v>
      </c>
      <c r="F13" s="63">
        <v>95.322580645161295</v>
      </c>
      <c r="G13" s="64">
        <v>1.2200000000000001E-2</v>
      </c>
      <c r="H13" s="63">
        <v>97.6</v>
      </c>
    </row>
    <row r="14" spans="1:8" x14ac:dyDescent="0.2">
      <c r="A14" s="62">
        <v>0.12</v>
      </c>
      <c r="B14" s="63">
        <v>96</v>
      </c>
      <c r="C14" s="64">
        <v>5.67E-2</v>
      </c>
      <c r="D14" s="63">
        <v>91.451612903225808</v>
      </c>
      <c r="E14" s="64">
        <v>6.6699999999999995E-2</v>
      </c>
      <c r="F14" s="63">
        <v>107.58064516129031</v>
      </c>
      <c r="G14" s="64">
        <v>1.2999999999999999E-2</v>
      </c>
      <c r="H14" s="63">
        <v>103.99999999999999</v>
      </c>
    </row>
    <row r="15" spans="1:8" x14ac:dyDescent="0.2">
      <c r="A15" s="62">
        <v>0.121</v>
      </c>
      <c r="B15" s="63">
        <v>96.8</v>
      </c>
      <c r="C15" s="64">
        <v>5.5899999999999998E-2</v>
      </c>
      <c r="D15" s="63">
        <v>90.161290322580641</v>
      </c>
      <c r="E15" s="64">
        <v>6.13E-2</v>
      </c>
      <c r="F15" s="63">
        <v>98.870967741935488</v>
      </c>
      <c r="G15" s="64">
        <v>1.2999999999999999E-2</v>
      </c>
      <c r="H15" s="63">
        <v>103.99999999999999</v>
      </c>
    </row>
    <row r="16" spans="1:8" x14ac:dyDescent="0.2">
      <c r="A16" s="62">
        <v>0.123</v>
      </c>
      <c r="B16" s="63">
        <v>98.4</v>
      </c>
      <c r="C16" s="64">
        <v>5.9799999999999999E-2</v>
      </c>
      <c r="D16" s="63">
        <v>96.451612903225808</v>
      </c>
      <c r="E16" s="64">
        <v>5.9200000000000003E-2</v>
      </c>
      <c r="F16" s="63">
        <v>95.483870967741936</v>
      </c>
      <c r="G16" s="64">
        <v>1.29E-2</v>
      </c>
      <c r="H16" s="63">
        <v>103.2</v>
      </c>
    </row>
    <row r="17" spans="1:8" x14ac:dyDescent="0.2">
      <c r="A17" s="62">
        <v>0.124</v>
      </c>
      <c r="B17" s="63">
        <v>99.2</v>
      </c>
      <c r="C17" s="64">
        <v>5.8500000000000003E-2</v>
      </c>
      <c r="D17" s="63">
        <v>94.354838709677423</v>
      </c>
      <c r="E17" s="64">
        <v>6.2399999999999997E-2</v>
      </c>
      <c r="F17" s="63">
        <v>100.64516129032258</v>
      </c>
      <c r="G17" s="64">
        <v>1.24E-2</v>
      </c>
      <c r="H17" s="63">
        <v>99.199999999999989</v>
      </c>
    </row>
    <row r="18" spans="1:8" x14ac:dyDescent="0.2">
      <c r="A18" s="62">
        <v>0.122</v>
      </c>
      <c r="B18" s="63">
        <v>97.6</v>
      </c>
      <c r="C18" s="64">
        <v>6.1800000000000001E-2</v>
      </c>
      <c r="D18" s="63">
        <v>99.677419354838719</v>
      </c>
      <c r="E18" s="64">
        <v>5.8799999999999998E-2</v>
      </c>
      <c r="F18" s="63">
        <v>94.838709677419359</v>
      </c>
      <c r="G18" s="64">
        <v>1.3100000000000001E-2</v>
      </c>
      <c r="H18" s="63">
        <v>104.80000000000001</v>
      </c>
    </row>
    <row r="19" spans="1:8" x14ac:dyDescent="0.2">
      <c r="A19" s="62">
        <v>0.13</v>
      </c>
      <c r="B19" s="63">
        <v>104</v>
      </c>
      <c r="C19" s="64">
        <v>6.0699999999999997E-2</v>
      </c>
      <c r="D19" s="63">
        <v>97.903225806451616</v>
      </c>
      <c r="E19" s="64">
        <v>6.0100000000000001E-2</v>
      </c>
      <c r="F19" s="63">
        <v>96.935483870967744</v>
      </c>
      <c r="G19" s="64">
        <v>1.2800000000000001E-2</v>
      </c>
      <c r="H19" s="63">
        <v>102.4</v>
      </c>
    </row>
    <row r="20" spans="1:8" x14ac:dyDescent="0.2">
      <c r="A20" s="62">
        <v>0.129</v>
      </c>
      <c r="B20" s="63">
        <v>103.2</v>
      </c>
      <c r="C20" s="64">
        <v>6.2700000000000006E-2</v>
      </c>
      <c r="D20" s="63">
        <v>101.12903225806453</v>
      </c>
      <c r="E20" s="64">
        <v>6.2E-2</v>
      </c>
      <c r="F20" s="63">
        <v>100</v>
      </c>
      <c r="G20" s="64">
        <v>1.23E-2</v>
      </c>
      <c r="H20" s="63">
        <v>98.4</v>
      </c>
    </row>
    <row r="21" spans="1:8" x14ac:dyDescent="0.2">
      <c r="A21" s="62">
        <v>0.129</v>
      </c>
      <c r="B21" s="63">
        <v>103.2</v>
      </c>
      <c r="C21" s="64">
        <v>6.2E-2</v>
      </c>
      <c r="D21" s="63">
        <v>100</v>
      </c>
      <c r="E21" s="64">
        <v>5.96E-2</v>
      </c>
      <c r="F21" s="63">
        <v>96.129032258064512</v>
      </c>
      <c r="G21" s="64">
        <v>1.29E-2</v>
      </c>
      <c r="H21" s="63">
        <v>103.2</v>
      </c>
    </row>
    <row r="22" spans="1:8" x14ac:dyDescent="0.2">
      <c r="B22" s="65"/>
      <c r="C22" s="64"/>
      <c r="D22" s="65"/>
      <c r="E22" s="64"/>
      <c r="F22" s="65"/>
      <c r="G22" s="65"/>
      <c r="H22" s="65"/>
    </row>
    <row r="23" spans="1:8" x14ac:dyDescent="0.2">
      <c r="A23" s="66"/>
      <c r="C23" s="63"/>
      <c r="E23" s="63"/>
      <c r="G23" s="63"/>
    </row>
    <row r="24" spans="1:8" x14ac:dyDescent="0.2">
      <c r="A24" t="s">
        <v>193</v>
      </c>
      <c r="B24" s="63">
        <f>AVERAGE(B6:B21)</f>
        <v>101.15</v>
      </c>
      <c r="C24" s="63"/>
      <c r="D24" s="63">
        <f>AVERAGE(D6:D21)</f>
        <v>96.391129032258078</v>
      </c>
      <c r="E24" s="63"/>
      <c r="F24" s="63">
        <f>AVERAGE(F6:F21)</f>
        <v>99.294354838709666</v>
      </c>
      <c r="G24" s="63"/>
      <c r="H24" s="63">
        <f>AVERAGE(H6:H21)</f>
        <v>100.80000000000001</v>
      </c>
    </row>
    <row r="25" spans="1:8" x14ac:dyDescent="0.2">
      <c r="A25" t="s">
        <v>194</v>
      </c>
      <c r="B25" s="63">
        <f>STDEV(B6:B21)</f>
        <v>2.8317250337323849</v>
      </c>
      <c r="C25" s="63"/>
      <c r="D25" s="63">
        <f>STDEV(D6:D21)</f>
        <v>3.1638540186183222</v>
      </c>
      <c r="E25" s="63"/>
      <c r="F25" s="63">
        <f>STDEV(F6:F21)</f>
        <v>3.5306865458800472</v>
      </c>
      <c r="G25" s="63"/>
      <c r="H25" s="63">
        <f>STDEV(H6:H21)</f>
        <v>3.4066601435032142</v>
      </c>
    </row>
    <row r="26" spans="1:8" x14ac:dyDescent="0.2">
      <c r="A26" t="s">
        <v>195</v>
      </c>
      <c r="B26" s="63">
        <f>(B25/B24)*100</f>
        <v>2.7995304337443248</v>
      </c>
      <c r="C26" s="63"/>
      <c r="D26" s="63">
        <f>(D25/D24)*100</f>
        <v>3.2823082895517413</v>
      </c>
      <c r="E26" s="63"/>
      <c r="F26" s="63">
        <f>(F25/F24)*100</f>
        <v>3.5557777193025455</v>
      </c>
      <c r="G26" s="63"/>
      <c r="H26" s="63">
        <f>(H25/H24)*100</f>
        <v>3.3796231582373153</v>
      </c>
    </row>
    <row r="27" spans="1:8" x14ac:dyDescent="0.2">
      <c r="A27" t="s">
        <v>196</v>
      </c>
      <c r="B27" s="63">
        <f>B26*2</f>
        <v>5.5990608674886495</v>
      </c>
      <c r="C27" s="63"/>
      <c r="D27" s="63">
        <f>D26*2</f>
        <v>6.5646165791034825</v>
      </c>
      <c r="E27" s="63"/>
      <c r="F27" s="63">
        <f>F26*2</f>
        <v>7.111555438605091</v>
      </c>
      <c r="G27" s="63"/>
      <c r="H27" s="63">
        <f>H26*2</f>
        <v>6.7592463164746306</v>
      </c>
    </row>
    <row r="28" spans="1:8" x14ac:dyDescent="0.2">
      <c r="A28" t="s">
        <v>197</v>
      </c>
      <c r="B28" s="63">
        <f>B24-100</f>
        <v>1.1500000000000057</v>
      </c>
      <c r="D28" s="63">
        <f>D24-100</f>
        <v>-3.6088709677419217</v>
      </c>
      <c r="F28" s="63">
        <f>F24-100</f>
        <v>-0.7056451612903345</v>
      </c>
      <c r="H28" s="63">
        <f>H24-100</f>
        <v>0.80000000000001137</v>
      </c>
    </row>
    <row r="30" spans="1:8" ht="15" x14ac:dyDescent="0.25">
      <c r="A30" t="s">
        <v>198</v>
      </c>
    </row>
    <row r="31" spans="1:8" x14ac:dyDescent="0.2">
      <c r="A31" t="s">
        <v>199</v>
      </c>
    </row>
    <row r="32" spans="1:8" x14ac:dyDescent="0.2">
      <c r="A32" t="s">
        <v>200</v>
      </c>
    </row>
    <row r="33" spans="1:1" x14ac:dyDescent="0.2">
      <c r="A33" t="s">
        <v>162</v>
      </c>
    </row>
    <row r="34" spans="1:1" x14ac:dyDescent="0.2">
      <c r="A34" t="s">
        <v>201</v>
      </c>
    </row>
    <row r="35" spans="1:1" ht="15" x14ac:dyDescent="0.25">
      <c r="A35" s="30" t="s">
        <v>207</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76"/>
  <sheetViews>
    <sheetView topLeftCell="D41" workbookViewId="0">
      <selection activeCell="G56" sqref="G56:N59"/>
    </sheetView>
  </sheetViews>
  <sheetFormatPr defaultColWidth="8.85546875" defaultRowHeight="12.75" x14ac:dyDescent="0.2"/>
  <cols>
    <col min="1" max="1" width="33.140625" customWidth="1"/>
    <col min="2" max="2" width="13.140625" customWidth="1"/>
    <col min="3" max="3" width="53.42578125" customWidth="1"/>
    <col min="4" max="7" width="8.85546875" customWidth="1"/>
    <col min="8" max="8" width="11.42578125" bestFit="1" customWidth="1"/>
    <col min="9" max="12" width="8.85546875" customWidth="1"/>
    <col min="13" max="13" width="9.42578125" customWidth="1"/>
    <col min="14" max="14" width="11.42578125" bestFit="1" customWidth="1"/>
  </cols>
  <sheetData>
    <row r="1" spans="1:15" ht="23.45" customHeight="1" x14ac:dyDescent="0.2">
      <c r="A1" s="72" t="s">
        <v>156</v>
      </c>
      <c r="B1" s="73"/>
      <c r="C1" s="73"/>
      <c r="D1" s="30"/>
      <c r="E1" s="80" t="s">
        <v>106</v>
      </c>
      <c r="F1" s="70"/>
      <c r="G1" s="70"/>
      <c r="H1" s="70"/>
      <c r="I1" s="70"/>
      <c r="J1" s="70"/>
      <c r="K1" s="70"/>
      <c r="L1" s="70"/>
      <c r="M1" s="70"/>
      <c r="N1" s="70"/>
      <c r="O1" s="30"/>
    </row>
    <row r="2" spans="1:15" ht="15.6" customHeight="1" x14ac:dyDescent="0.2">
      <c r="A2" s="73"/>
      <c r="B2" s="73"/>
      <c r="C2" s="73"/>
      <c r="D2" s="30"/>
      <c r="E2" s="80" t="s">
        <v>99</v>
      </c>
      <c r="F2" s="70"/>
      <c r="G2" s="70"/>
      <c r="H2" s="70"/>
      <c r="I2" s="70"/>
      <c r="J2" s="30"/>
      <c r="K2" s="80" t="s">
        <v>100</v>
      </c>
      <c r="L2" s="70"/>
      <c r="M2" s="70"/>
      <c r="N2" s="70"/>
      <c r="O2" s="70"/>
    </row>
    <row r="3" spans="1:15" ht="18.600000000000001" customHeight="1" thickBot="1" x14ac:dyDescent="0.25">
      <c r="A3" s="74"/>
      <c r="B3" s="74"/>
      <c r="C3" s="74"/>
      <c r="D3" s="30"/>
      <c r="E3" s="70"/>
      <c r="F3" s="70"/>
      <c r="G3" s="70"/>
      <c r="H3" s="70"/>
      <c r="I3" s="70"/>
      <c r="J3" s="30"/>
      <c r="K3" s="70"/>
      <c r="L3" s="70"/>
      <c r="M3" s="70"/>
      <c r="N3" s="70"/>
      <c r="O3" s="70"/>
    </row>
    <row r="4" spans="1:15" ht="34.5" thickBot="1" x14ac:dyDescent="0.25">
      <c r="A4" s="25" t="s">
        <v>67</v>
      </c>
      <c r="B4" s="25" t="s">
        <v>68</v>
      </c>
      <c r="C4" s="25" t="s">
        <v>69</v>
      </c>
      <c r="D4" s="30"/>
      <c r="E4" s="70"/>
      <c r="F4" s="70"/>
      <c r="G4" s="70"/>
      <c r="H4" s="70"/>
      <c r="I4" s="70"/>
      <c r="J4" s="30"/>
      <c r="K4" s="70"/>
      <c r="L4" s="70"/>
      <c r="M4" s="70"/>
      <c r="N4" s="70"/>
      <c r="O4" s="70"/>
    </row>
    <row r="5" spans="1:15" ht="13.5" thickBot="1" x14ac:dyDescent="0.25">
      <c r="A5" s="35" t="s">
        <v>0</v>
      </c>
      <c r="B5" s="34"/>
      <c r="C5" s="33"/>
      <c r="D5" s="30"/>
      <c r="E5" s="30"/>
      <c r="F5" s="30"/>
      <c r="G5" s="30"/>
      <c r="H5" s="30"/>
      <c r="I5" s="30"/>
      <c r="J5" s="30"/>
      <c r="K5" s="30"/>
      <c r="L5" s="30"/>
      <c r="M5" s="30"/>
      <c r="N5" s="30"/>
      <c r="O5" s="30"/>
    </row>
    <row r="6" spans="1:15" ht="39" thickBot="1" x14ac:dyDescent="0.25">
      <c r="A6" s="1" t="s">
        <v>1</v>
      </c>
      <c r="B6" s="15" t="s">
        <v>43</v>
      </c>
      <c r="C6" s="2" t="s">
        <v>83</v>
      </c>
      <c r="D6" s="30"/>
      <c r="E6" s="30"/>
      <c r="F6" s="17" t="s">
        <v>89</v>
      </c>
      <c r="G6" s="17" t="s">
        <v>90</v>
      </c>
      <c r="H6" s="17" t="s">
        <v>91</v>
      </c>
      <c r="I6" s="30"/>
      <c r="J6" s="30"/>
      <c r="K6" s="17" t="s">
        <v>92</v>
      </c>
      <c r="L6" s="17" t="s">
        <v>93</v>
      </c>
      <c r="M6" s="17" t="s">
        <v>94</v>
      </c>
      <c r="N6" s="17" t="s">
        <v>110</v>
      </c>
      <c r="O6" s="17" t="s">
        <v>111</v>
      </c>
    </row>
    <row r="7" spans="1:15" ht="13.5" thickBot="1" x14ac:dyDescent="0.25">
      <c r="A7" s="1" t="s">
        <v>2</v>
      </c>
      <c r="B7" s="15" t="s">
        <v>43</v>
      </c>
      <c r="C7" s="2"/>
      <c r="D7" s="30"/>
      <c r="E7" s="30"/>
      <c r="F7" s="20">
        <v>195.4</v>
      </c>
      <c r="G7" s="20">
        <v>208.8</v>
      </c>
      <c r="H7" s="53">
        <f>(F7/G7)*100</f>
        <v>93.582375478927204</v>
      </c>
      <c r="I7" s="17"/>
      <c r="J7" s="43"/>
      <c r="K7" s="20">
        <v>1604</v>
      </c>
      <c r="L7" s="20">
        <v>1502</v>
      </c>
      <c r="M7" s="43">
        <f>STDEV(K7:L7)</f>
        <v>72.124891681027847</v>
      </c>
      <c r="N7" s="44">
        <f>M7/((K7+L7)/2)</f>
        <v>4.6442299859000544E-2</v>
      </c>
      <c r="O7" s="44">
        <f>N7*N7</f>
        <v>2.1568872161933221E-3</v>
      </c>
    </row>
    <row r="8" spans="1:15" ht="13.5" thickBot="1" x14ac:dyDescent="0.25">
      <c r="A8" s="1" t="s">
        <v>3</v>
      </c>
      <c r="B8" s="15" t="s">
        <v>43</v>
      </c>
      <c r="C8" s="2"/>
      <c r="D8" s="30"/>
      <c r="E8" s="30"/>
      <c r="F8" s="20">
        <v>189.6</v>
      </c>
      <c r="G8" s="20">
        <v>208.8</v>
      </c>
      <c r="H8" s="53">
        <f t="shared" ref="H8:H36" si="0">(F8/G8)*100</f>
        <v>90.804597701149419</v>
      </c>
      <c r="I8" s="20"/>
      <c r="J8" s="20"/>
      <c r="K8" s="20">
        <v>511</v>
      </c>
      <c r="L8" s="20">
        <v>602</v>
      </c>
      <c r="M8" s="43">
        <f t="shared" ref="M8:M36" si="1">STDEV(K8:L8)</f>
        <v>64.346717087975819</v>
      </c>
      <c r="N8" s="44">
        <f t="shared" ref="N8:N36" si="2">M8/((K8+L8)/2)</f>
        <v>0.11562752396761153</v>
      </c>
      <c r="O8" s="44">
        <f t="shared" ref="O8:O36" si="3">N8*N8</f>
        <v>1.3369724298880578E-2</v>
      </c>
    </row>
    <row r="9" spans="1:15" ht="13.5" thickBot="1" x14ac:dyDescent="0.25">
      <c r="A9" s="35" t="s">
        <v>4</v>
      </c>
      <c r="B9" s="34" t="s">
        <v>45</v>
      </c>
      <c r="C9" s="35"/>
      <c r="D9" s="30"/>
      <c r="E9" s="30"/>
      <c r="F9" s="20">
        <v>4157</v>
      </c>
      <c r="G9" s="20">
        <v>4490</v>
      </c>
      <c r="H9" s="53">
        <f t="shared" si="0"/>
        <v>92.58351893095768</v>
      </c>
      <c r="I9" s="20"/>
      <c r="J9" s="20"/>
      <c r="K9" s="20">
        <v>9470</v>
      </c>
      <c r="L9" s="20">
        <v>8794</v>
      </c>
      <c r="M9" s="43">
        <f t="shared" si="1"/>
        <v>478.00418408210612</v>
      </c>
      <c r="N9" s="44">
        <f t="shared" si="2"/>
        <v>5.234386597482546E-2</v>
      </c>
      <c r="O9" s="44">
        <f t="shared" si="3"/>
        <v>2.7398803051904906E-3</v>
      </c>
    </row>
    <row r="10" spans="1:15" ht="13.5" thickBot="1" x14ac:dyDescent="0.25">
      <c r="A10" s="1" t="s">
        <v>5</v>
      </c>
      <c r="B10" s="15" t="s">
        <v>49</v>
      </c>
      <c r="C10" s="2" t="s">
        <v>116</v>
      </c>
      <c r="D10" s="30"/>
      <c r="E10" s="30"/>
      <c r="F10" s="20">
        <v>4186</v>
      </c>
      <c r="G10" s="20">
        <v>4490</v>
      </c>
      <c r="H10" s="53">
        <f t="shared" si="0"/>
        <v>93.229398663697111</v>
      </c>
      <c r="I10" s="20"/>
      <c r="J10" s="20"/>
      <c r="K10" s="20">
        <v>161</v>
      </c>
      <c r="L10" s="20">
        <v>93</v>
      </c>
      <c r="M10" s="43">
        <f t="shared" si="1"/>
        <v>48.083261120685229</v>
      </c>
      <c r="N10" s="44">
        <f t="shared" si="2"/>
        <v>0.37860835528098608</v>
      </c>
      <c r="O10" s="44">
        <f t="shared" si="3"/>
        <v>0.14334428668857338</v>
      </c>
    </row>
    <row r="11" spans="1:15" ht="13.5" thickBot="1" x14ac:dyDescent="0.25">
      <c r="A11" s="1" t="s">
        <v>6</v>
      </c>
      <c r="B11" s="15" t="s">
        <v>49</v>
      </c>
      <c r="C11" s="2" t="s">
        <v>34</v>
      </c>
      <c r="D11" s="30"/>
      <c r="E11" s="30"/>
      <c r="F11" s="20">
        <v>184</v>
      </c>
      <c r="G11" s="20">
        <v>208.8</v>
      </c>
      <c r="H11" s="53">
        <f t="shared" si="0"/>
        <v>88.122605363984675</v>
      </c>
      <c r="I11" s="20"/>
      <c r="J11" s="20"/>
      <c r="K11" s="20">
        <v>1683</v>
      </c>
      <c r="L11" s="20">
        <v>1411</v>
      </c>
      <c r="M11" s="43">
        <f t="shared" si="1"/>
        <v>192.33304448274092</v>
      </c>
      <c r="N11" s="44">
        <f t="shared" si="2"/>
        <v>0.12432646702181055</v>
      </c>
      <c r="O11" s="44">
        <f t="shared" si="3"/>
        <v>1.5457070402125347E-2</v>
      </c>
    </row>
    <row r="12" spans="1:15" ht="13.5" thickBot="1" x14ac:dyDescent="0.25">
      <c r="A12" s="1" t="s">
        <v>7</v>
      </c>
      <c r="B12" s="15" t="s">
        <v>49</v>
      </c>
      <c r="C12" s="2" t="s">
        <v>35</v>
      </c>
      <c r="D12" s="30"/>
      <c r="E12" s="30"/>
      <c r="F12" s="20">
        <v>184</v>
      </c>
      <c r="G12" s="20">
        <v>208.8</v>
      </c>
      <c r="H12" s="53">
        <f t="shared" si="0"/>
        <v>88.122605363984675</v>
      </c>
      <c r="I12" s="20"/>
      <c r="J12" s="20"/>
      <c r="K12" s="20">
        <v>956</v>
      </c>
      <c r="L12" s="20">
        <v>830</v>
      </c>
      <c r="M12" s="43">
        <f t="shared" si="1"/>
        <v>89.095454429504983</v>
      </c>
      <c r="N12" s="44">
        <f t="shared" si="2"/>
        <v>9.9770945609748016E-2</v>
      </c>
      <c r="O12" s="44">
        <f t="shared" si="3"/>
        <v>9.9542415878632971E-3</v>
      </c>
    </row>
    <row r="13" spans="1:15" ht="13.5" thickBot="1" x14ac:dyDescent="0.25">
      <c r="A13" s="35" t="s">
        <v>9</v>
      </c>
      <c r="B13" s="34"/>
      <c r="C13" s="33"/>
      <c r="D13" s="30"/>
      <c r="E13" s="30"/>
      <c r="F13" s="20">
        <v>4641</v>
      </c>
      <c r="G13" s="20">
        <v>4490</v>
      </c>
      <c r="H13" s="53">
        <f t="shared" si="0"/>
        <v>103.3630289532294</v>
      </c>
      <c r="I13" s="20"/>
      <c r="J13" s="20"/>
      <c r="K13" s="20">
        <v>23470</v>
      </c>
      <c r="L13" s="20">
        <v>26570</v>
      </c>
      <c r="M13" s="56">
        <f t="shared" si="1"/>
        <v>2192.0310216782973</v>
      </c>
      <c r="N13" s="57">
        <f t="shared" si="2"/>
        <v>8.7611151945575436E-2</v>
      </c>
      <c r="O13" s="57">
        <f t="shared" si="3"/>
        <v>7.675713945230706E-3</v>
      </c>
    </row>
    <row r="14" spans="1:15" ht="13.5" thickBot="1" x14ac:dyDescent="0.25">
      <c r="A14" s="1" t="s">
        <v>10</v>
      </c>
      <c r="B14" s="15" t="s">
        <v>48</v>
      </c>
      <c r="C14" s="2" t="s">
        <v>70</v>
      </c>
      <c r="D14" s="30"/>
      <c r="E14" s="30"/>
      <c r="F14" s="20">
        <v>4831</v>
      </c>
      <c r="G14" s="20">
        <v>4490</v>
      </c>
      <c r="H14" s="53">
        <f t="shared" si="0"/>
        <v>107.59465478841869</v>
      </c>
      <c r="I14" s="20"/>
      <c r="J14" s="20"/>
      <c r="K14" s="20">
        <v>625</v>
      </c>
      <c r="L14" s="20">
        <v>730</v>
      </c>
      <c r="M14" s="43">
        <f t="shared" si="1"/>
        <v>74.246212024587493</v>
      </c>
      <c r="N14" s="44">
        <f t="shared" si="2"/>
        <v>0.10958850483333947</v>
      </c>
      <c r="O14" s="44">
        <f t="shared" si="3"/>
        <v>1.2009640391606869E-2</v>
      </c>
    </row>
    <row r="15" spans="1:15" ht="13.5" thickBot="1" x14ac:dyDescent="0.25">
      <c r="A15" s="1" t="s">
        <v>11</v>
      </c>
      <c r="B15" s="15" t="s">
        <v>48</v>
      </c>
      <c r="C15" s="2" t="s">
        <v>36</v>
      </c>
      <c r="D15" s="30"/>
      <c r="E15" s="30"/>
      <c r="F15" s="20">
        <v>179</v>
      </c>
      <c r="G15" s="20">
        <v>208.8</v>
      </c>
      <c r="H15" s="53">
        <f t="shared" si="0"/>
        <v>85.727969348658988</v>
      </c>
      <c r="I15" s="20"/>
      <c r="J15" s="20"/>
      <c r="K15" s="20">
        <v>723</v>
      </c>
      <c r="L15" s="20">
        <v>472</v>
      </c>
      <c r="M15" s="43">
        <f t="shared" si="1"/>
        <v>177.48380207782344</v>
      </c>
      <c r="N15" s="44">
        <f t="shared" si="2"/>
        <v>0.29704402021393045</v>
      </c>
      <c r="O15" s="44">
        <f t="shared" si="3"/>
        <v>8.8235149944853916E-2</v>
      </c>
    </row>
    <row r="16" spans="1:15" ht="13.5" thickBot="1" x14ac:dyDescent="0.25">
      <c r="A16" s="1" t="s">
        <v>8</v>
      </c>
      <c r="B16" s="15" t="s">
        <v>48</v>
      </c>
      <c r="C16" s="2" t="s">
        <v>37</v>
      </c>
      <c r="D16" s="30"/>
      <c r="E16" s="30"/>
      <c r="F16" s="20">
        <v>177</v>
      </c>
      <c r="G16" s="20">
        <v>208.8</v>
      </c>
      <c r="H16" s="53">
        <f t="shared" si="0"/>
        <v>84.770114942528735</v>
      </c>
      <c r="I16" s="20"/>
      <c r="J16" s="20"/>
      <c r="K16" s="20">
        <v>23000</v>
      </c>
      <c r="L16" s="20">
        <v>22000</v>
      </c>
      <c r="M16" s="56">
        <f t="shared" si="1"/>
        <v>707.10678118654755</v>
      </c>
      <c r="N16" s="57">
        <f t="shared" si="2"/>
        <v>3.1426968052735448E-2</v>
      </c>
      <c r="O16" s="57">
        <f t="shared" si="3"/>
        <v>9.8765432098765434E-4</v>
      </c>
    </row>
    <row r="17" spans="1:15" ht="13.5" thickBot="1" x14ac:dyDescent="0.25">
      <c r="A17" s="1" t="s">
        <v>12</v>
      </c>
      <c r="B17" s="15" t="s">
        <v>48</v>
      </c>
      <c r="C17" s="2" t="s">
        <v>38</v>
      </c>
      <c r="D17" s="30"/>
      <c r="E17" s="30"/>
      <c r="F17" s="20">
        <v>4539</v>
      </c>
      <c r="G17" s="20">
        <v>4490</v>
      </c>
      <c r="H17" s="53">
        <f t="shared" si="0"/>
        <v>101.09131403118039</v>
      </c>
      <c r="I17" s="20"/>
      <c r="J17" s="20"/>
      <c r="K17" s="20">
        <v>14190</v>
      </c>
      <c r="L17" s="20">
        <v>13900</v>
      </c>
      <c r="M17" s="43">
        <f t="shared" si="1"/>
        <v>205.06096654409879</v>
      </c>
      <c r="N17" s="44">
        <f t="shared" si="2"/>
        <v>1.4600282416810167E-2</v>
      </c>
      <c r="O17" s="44">
        <f t="shared" si="3"/>
        <v>2.1316824665061613E-4</v>
      </c>
    </row>
    <row r="18" spans="1:15" ht="13.5" thickBot="1" x14ac:dyDescent="0.25">
      <c r="A18" s="1" t="s">
        <v>13</v>
      </c>
      <c r="B18" s="15" t="s">
        <v>48</v>
      </c>
      <c r="C18" s="2" t="s">
        <v>71</v>
      </c>
      <c r="D18" s="30"/>
      <c r="E18" s="30"/>
      <c r="F18" s="20">
        <v>4858</v>
      </c>
      <c r="G18" s="20">
        <v>4490</v>
      </c>
      <c r="H18" s="53">
        <f t="shared" si="0"/>
        <v>108.19599109131404</v>
      </c>
      <c r="I18" s="20"/>
      <c r="J18" s="20"/>
      <c r="K18" s="20">
        <v>10350</v>
      </c>
      <c r="L18" s="20">
        <v>9142</v>
      </c>
      <c r="M18" s="43">
        <f t="shared" si="1"/>
        <v>854.18499167334937</v>
      </c>
      <c r="N18" s="44">
        <f t="shared" si="2"/>
        <v>8.7644673883988236E-2</v>
      </c>
      <c r="O18" s="44">
        <f t="shared" si="3"/>
        <v>7.6815888602306493E-3</v>
      </c>
    </row>
    <row r="19" spans="1:15" ht="13.5" thickBot="1" x14ac:dyDescent="0.25">
      <c r="A19" s="1" t="s">
        <v>14</v>
      </c>
      <c r="B19" s="15" t="s">
        <v>50</v>
      </c>
      <c r="C19" s="2" t="s">
        <v>84</v>
      </c>
      <c r="D19" s="30"/>
      <c r="E19" s="30"/>
      <c r="F19" s="20">
        <v>198</v>
      </c>
      <c r="G19" s="20">
        <v>208.8</v>
      </c>
      <c r="H19" s="53">
        <f t="shared" si="0"/>
        <v>94.827586206896541</v>
      </c>
      <c r="I19" s="20"/>
      <c r="J19" s="20"/>
      <c r="K19" s="20">
        <v>5702</v>
      </c>
      <c r="L19" s="20">
        <v>5854</v>
      </c>
      <c r="M19" s="43">
        <f t="shared" si="1"/>
        <v>107.48023074035522</v>
      </c>
      <c r="N19" s="44">
        <f t="shared" si="2"/>
        <v>1.8601632180746838E-2</v>
      </c>
      <c r="O19" s="44">
        <f t="shared" si="3"/>
        <v>3.4602071978779637E-4</v>
      </c>
    </row>
    <row r="20" spans="1:15" ht="13.5" thickBot="1" x14ac:dyDescent="0.25">
      <c r="A20" s="35" t="s">
        <v>15</v>
      </c>
      <c r="B20" s="34"/>
      <c r="C20" s="54"/>
      <c r="D20" s="30"/>
      <c r="E20" s="30"/>
      <c r="F20" s="20">
        <v>207</v>
      </c>
      <c r="G20" s="20">
        <v>208.8</v>
      </c>
      <c r="H20" s="53">
        <f t="shared" si="0"/>
        <v>99.137931034482747</v>
      </c>
      <c r="I20" s="20"/>
      <c r="J20" s="20"/>
      <c r="K20" s="20">
        <v>109</v>
      </c>
      <c r="L20" s="20">
        <v>122</v>
      </c>
      <c r="M20" s="43">
        <f t="shared" si="1"/>
        <v>9.1923881554251174</v>
      </c>
      <c r="N20" s="44">
        <f t="shared" si="2"/>
        <v>7.9587776237446908E-2</v>
      </c>
      <c r="O20" s="44">
        <f t="shared" si="3"/>
        <v>6.3342141264219184E-3</v>
      </c>
    </row>
    <row r="21" spans="1:15" ht="13.5" thickBot="1" x14ac:dyDescent="0.25">
      <c r="A21" s="1" t="s">
        <v>16</v>
      </c>
      <c r="B21" s="15" t="s">
        <v>43</v>
      </c>
      <c r="C21" s="2" t="s">
        <v>85</v>
      </c>
      <c r="D21" s="30"/>
      <c r="E21" s="30"/>
      <c r="F21" s="20">
        <v>4458</v>
      </c>
      <c r="G21" s="20">
        <v>4490</v>
      </c>
      <c r="H21" s="53">
        <f t="shared" si="0"/>
        <v>99.287305122494431</v>
      </c>
      <c r="I21" s="20"/>
      <c r="J21" s="20"/>
      <c r="K21" s="20">
        <v>7079</v>
      </c>
      <c r="L21" s="20">
        <v>6427</v>
      </c>
      <c r="M21" s="43">
        <f t="shared" si="1"/>
        <v>461.03362133362901</v>
      </c>
      <c r="N21" s="44">
        <f t="shared" si="2"/>
        <v>6.8270934597013028E-2</v>
      </c>
      <c r="O21" s="44">
        <f t="shared" si="3"/>
        <v>4.6609205107496308E-3</v>
      </c>
    </row>
    <row r="22" spans="1:15" ht="13.5" thickBot="1" x14ac:dyDescent="0.25">
      <c r="A22" s="1" t="s">
        <v>17</v>
      </c>
      <c r="B22" s="15" t="s">
        <v>43</v>
      </c>
      <c r="C22" s="2" t="s">
        <v>85</v>
      </c>
      <c r="D22" s="30"/>
      <c r="E22" s="30"/>
      <c r="F22" s="20">
        <v>4514</v>
      </c>
      <c r="G22" s="20">
        <v>4490</v>
      </c>
      <c r="H22" s="53">
        <f t="shared" si="0"/>
        <v>100.53452115812918</v>
      </c>
      <c r="I22" s="20"/>
      <c r="J22" s="20"/>
      <c r="K22" s="20">
        <v>196</v>
      </c>
      <c r="L22" s="20">
        <v>186</v>
      </c>
      <c r="M22" s="43">
        <f t="shared" si="1"/>
        <v>7.0710678118654755</v>
      </c>
      <c r="N22" s="44">
        <f t="shared" si="2"/>
        <v>3.7021297444321859E-2</v>
      </c>
      <c r="O22" s="44">
        <f t="shared" si="3"/>
        <v>1.3705764644609522E-3</v>
      </c>
    </row>
    <row r="23" spans="1:15" ht="23.25" thickBot="1" x14ac:dyDescent="0.25">
      <c r="A23" s="35" t="s">
        <v>18</v>
      </c>
      <c r="B23" s="34"/>
      <c r="C23" s="33" t="s">
        <v>86</v>
      </c>
      <c r="D23" s="30"/>
      <c r="E23" s="30"/>
      <c r="F23" s="20">
        <v>184</v>
      </c>
      <c r="G23" s="20">
        <v>208.8</v>
      </c>
      <c r="H23" s="53">
        <f t="shared" si="0"/>
        <v>88.122605363984675</v>
      </c>
      <c r="I23" s="20"/>
      <c r="J23" s="20"/>
      <c r="K23" s="20">
        <v>14510</v>
      </c>
      <c r="L23" s="20">
        <v>14300</v>
      </c>
      <c r="M23" s="43">
        <f t="shared" si="1"/>
        <v>148.49242404917499</v>
      </c>
      <c r="N23" s="44">
        <f t="shared" si="2"/>
        <v>1.0308394588627211E-2</v>
      </c>
      <c r="O23" s="44">
        <f t="shared" si="3"/>
        <v>1.0626299899483878E-4</v>
      </c>
    </row>
    <row r="24" spans="1:15" ht="13.5" thickBot="1" x14ac:dyDescent="0.25">
      <c r="A24" s="1" t="s">
        <v>19</v>
      </c>
      <c r="B24" s="15" t="s">
        <v>48</v>
      </c>
      <c r="C24" s="2"/>
      <c r="D24" s="30"/>
      <c r="E24" s="30"/>
      <c r="F24" s="20">
        <v>187</v>
      </c>
      <c r="G24" s="20">
        <v>208.8</v>
      </c>
      <c r="H24" s="53">
        <f t="shared" si="0"/>
        <v>89.559386973180068</v>
      </c>
      <c r="I24" s="20"/>
      <c r="J24" s="20"/>
      <c r="K24" s="20">
        <v>15710</v>
      </c>
      <c r="L24" s="20">
        <v>17150</v>
      </c>
      <c r="M24" s="43">
        <f t="shared" si="1"/>
        <v>1018.2337649086285</v>
      </c>
      <c r="N24" s="44">
        <f t="shared" si="2"/>
        <v>6.1974057511176413E-2</v>
      </c>
      <c r="O24" s="44">
        <f t="shared" si="3"/>
        <v>3.8407838043986015E-3</v>
      </c>
    </row>
    <row r="25" spans="1:15" ht="13.5" thickBot="1" x14ac:dyDescent="0.25">
      <c r="A25" s="1" t="s">
        <v>20</v>
      </c>
      <c r="B25" s="15" t="s">
        <v>48</v>
      </c>
      <c r="C25" s="2"/>
      <c r="D25" s="30"/>
      <c r="E25" s="30"/>
      <c r="F25" s="20">
        <v>4551</v>
      </c>
      <c r="G25" s="20">
        <v>4490</v>
      </c>
      <c r="H25" s="53">
        <f t="shared" si="0"/>
        <v>101.35857461024497</v>
      </c>
      <c r="I25" s="20"/>
      <c r="J25" s="20"/>
      <c r="K25" s="20">
        <v>1187</v>
      </c>
      <c r="L25" s="20">
        <v>1192</v>
      </c>
      <c r="M25" s="43">
        <f t="shared" si="1"/>
        <v>3.5355339059327378</v>
      </c>
      <c r="N25" s="44">
        <f t="shared" si="2"/>
        <v>2.9722857553028479E-3</v>
      </c>
      <c r="O25" s="44">
        <f t="shared" si="3"/>
        <v>8.8344826111762205E-6</v>
      </c>
    </row>
    <row r="26" spans="1:15" ht="13.5" thickBot="1" x14ac:dyDescent="0.25">
      <c r="A26" s="1" t="s">
        <v>21</v>
      </c>
      <c r="B26" s="15" t="s">
        <v>48</v>
      </c>
      <c r="C26" s="2"/>
      <c r="D26" s="30"/>
      <c r="E26" s="30"/>
      <c r="F26" s="20">
        <v>4580</v>
      </c>
      <c r="G26" s="20">
        <v>4490</v>
      </c>
      <c r="H26" s="53">
        <f t="shared" si="0"/>
        <v>102.00445434298442</v>
      </c>
      <c r="I26" s="20"/>
      <c r="J26" s="20"/>
      <c r="K26" s="20">
        <v>9265</v>
      </c>
      <c r="L26" s="20">
        <v>9246</v>
      </c>
      <c r="M26" s="43">
        <f t="shared" si="1"/>
        <v>13.435028842544403</v>
      </c>
      <c r="N26" s="44">
        <f t="shared" si="2"/>
        <v>1.4515724534108804E-3</v>
      </c>
      <c r="O26" s="44">
        <f t="shared" si="3"/>
        <v>2.1070625875012826E-6</v>
      </c>
    </row>
    <row r="27" spans="1:15" ht="13.5" thickBot="1" x14ac:dyDescent="0.25">
      <c r="A27" s="35" t="s">
        <v>22</v>
      </c>
      <c r="B27" s="34"/>
      <c r="C27" s="33"/>
      <c r="D27" s="30"/>
      <c r="E27" s="30"/>
      <c r="F27" s="20">
        <v>179</v>
      </c>
      <c r="G27" s="20">
        <v>208.8</v>
      </c>
      <c r="H27" s="53">
        <f t="shared" si="0"/>
        <v>85.727969348658988</v>
      </c>
      <c r="I27" s="20"/>
      <c r="J27" s="20"/>
      <c r="K27" s="20">
        <v>4240</v>
      </c>
      <c r="L27" s="20">
        <v>3918</v>
      </c>
      <c r="M27" s="43">
        <f t="shared" si="1"/>
        <v>227.68838354206829</v>
      </c>
      <c r="N27" s="44">
        <f t="shared" si="2"/>
        <v>5.581965764698904E-2</v>
      </c>
      <c r="O27" s="44">
        <f t="shared" si="3"/>
        <v>3.1158341798270621E-3</v>
      </c>
    </row>
    <row r="28" spans="1:15" ht="13.5" thickBot="1" x14ac:dyDescent="0.25">
      <c r="A28" s="14" t="s">
        <v>57</v>
      </c>
      <c r="B28" s="15" t="s">
        <v>44</v>
      </c>
      <c r="C28" s="16" t="s">
        <v>59</v>
      </c>
      <c r="D28" s="30"/>
      <c r="E28" s="30"/>
      <c r="F28" s="20">
        <v>186</v>
      </c>
      <c r="G28" s="20">
        <v>208.8</v>
      </c>
      <c r="H28" s="53">
        <f t="shared" si="0"/>
        <v>89.080459770114942</v>
      </c>
      <c r="I28" s="20"/>
      <c r="J28" s="20"/>
      <c r="K28" s="20">
        <v>1979</v>
      </c>
      <c r="L28" s="20">
        <v>1574</v>
      </c>
      <c r="M28" s="43">
        <f t="shared" si="1"/>
        <v>286.37824638055173</v>
      </c>
      <c r="N28" s="44">
        <f t="shared" si="2"/>
        <v>0.16120362869718646</v>
      </c>
      <c r="O28" s="44">
        <f t="shared" si="3"/>
        <v>2.5986609905140359E-2</v>
      </c>
    </row>
    <row r="29" spans="1:15" ht="23.25" thickBot="1" x14ac:dyDescent="0.25">
      <c r="A29" s="1" t="s">
        <v>23</v>
      </c>
      <c r="B29" s="15" t="s">
        <v>48</v>
      </c>
      <c r="C29" s="2" t="s">
        <v>60</v>
      </c>
      <c r="D29" s="30"/>
      <c r="E29" s="30"/>
      <c r="F29" s="20">
        <v>4245</v>
      </c>
      <c r="G29" s="20">
        <v>4490</v>
      </c>
      <c r="H29" s="53">
        <f t="shared" si="0"/>
        <v>94.543429844097986</v>
      </c>
      <c r="I29" s="20"/>
      <c r="J29" s="20"/>
      <c r="K29" s="20">
        <v>2357</v>
      </c>
      <c r="L29" s="20">
        <v>3068</v>
      </c>
      <c r="M29" s="43">
        <f t="shared" si="1"/>
        <v>502.75292142363531</v>
      </c>
      <c r="N29" s="44">
        <f t="shared" si="2"/>
        <v>0.18534669914235402</v>
      </c>
      <c r="O29" s="44">
        <f t="shared" si="3"/>
        <v>3.4353398882966298E-2</v>
      </c>
    </row>
    <row r="30" spans="1:15" ht="13.5" thickBot="1" x14ac:dyDescent="0.25">
      <c r="A30" s="1" t="s">
        <v>24</v>
      </c>
      <c r="B30" s="15" t="s">
        <v>44</v>
      </c>
      <c r="C30" s="2"/>
      <c r="D30" s="30"/>
      <c r="E30" s="30"/>
      <c r="F30" s="20">
        <v>4302</v>
      </c>
      <c r="G30" s="20">
        <v>4490</v>
      </c>
      <c r="H30" s="53">
        <f t="shared" si="0"/>
        <v>95.812917594654792</v>
      </c>
      <c r="I30" s="20"/>
      <c r="J30" s="20"/>
      <c r="K30" s="20">
        <v>2254</v>
      </c>
      <c r="L30" s="20">
        <v>3062</v>
      </c>
      <c r="M30" s="43">
        <f t="shared" si="1"/>
        <v>571.34227919873035</v>
      </c>
      <c r="N30" s="44">
        <f t="shared" si="2"/>
        <v>0.21495194853225372</v>
      </c>
      <c r="O30" s="44">
        <f t="shared" si="3"/>
        <v>4.620434017781265E-2</v>
      </c>
    </row>
    <row r="31" spans="1:15" ht="23.25" thickBot="1" x14ac:dyDescent="0.25">
      <c r="A31" s="1" t="s">
        <v>25</v>
      </c>
      <c r="B31" s="15" t="s">
        <v>51</v>
      </c>
      <c r="C31" s="2" t="s">
        <v>87</v>
      </c>
      <c r="D31" s="30"/>
      <c r="E31" s="30"/>
      <c r="F31" s="20">
        <v>188</v>
      </c>
      <c r="G31" s="20">
        <v>208.8</v>
      </c>
      <c r="H31" s="53">
        <f t="shared" si="0"/>
        <v>90.038314176245208</v>
      </c>
      <c r="I31" s="20"/>
      <c r="J31" s="20"/>
      <c r="K31" s="20">
        <v>53160</v>
      </c>
      <c r="L31" s="20">
        <v>44300</v>
      </c>
      <c r="M31" s="43">
        <f t="shared" si="1"/>
        <v>6264.9660813128112</v>
      </c>
      <c r="N31" s="44">
        <f t="shared" si="2"/>
        <v>0.12856486930664501</v>
      </c>
      <c r="O31" s="44">
        <f t="shared" si="3"/>
        <v>1.6528925619834715E-2</v>
      </c>
    </row>
    <row r="32" spans="1:15" ht="23.25" thickBot="1" x14ac:dyDescent="0.25">
      <c r="A32" s="35" t="s">
        <v>96</v>
      </c>
      <c r="B32" s="34"/>
      <c r="C32" s="33"/>
      <c r="D32" s="30"/>
      <c r="E32" s="30"/>
      <c r="F32" s="20">
        <v>202</v>
      </c>
      <c r="G32" s="20">
        <v>208.8</v>
      </c>
      <c r="H32" s="53">
        <f t="shared" si="0"/>
        <v>96.743295019157088</v>
      </c>
      <c r="I32" s="20"/>
      <c r="J32" s="20"/>
      <c r="K32" s="20">
        <v>24810</v>
      </c>
      <c r="L32" s="20">
        <v>23000</v>
      </c>
      <c r="M32" s="43">
        <f t="shared" si="1"/>
        <v>1279.8632739476511</v>
      </c>
      <c r="N32" s="44">
        <f t="shared" si="2"/>
        <v>5.3539563854743823E-2</v>
      </c>
      <c r="O32" s="44">
        <f t="shared" si="3"/>
        <v>2.8664848977561913E-3</v>
      </c>
    </row>
    <row r="33" spans="1:17" ht="13.5" thickBot="1" x14ac:dyDescent="0.25">
      <c r="A33" s="1" t="s">
        <v>26</v>
      </c>
      <c r="B33" s="15" t="s">
        <v>48</v>
      </c>
      <c r="C33" s="2" t="s">
        <v>39</v>
      </c>
      <c r="D33" s="30"/>
      <c r="E33" s="30"/>
      <c r="F33" s="20">
        <v>4217</v>
      </c>
      <c r="G33" s="20">
        <v>4490</v>
      </c>
      <c r="H33" s="53">
        <f t="shared" si="0"/>
        <v>93.919821826280625</v>
      </c>
      <c r="I33" s="20"/>
      <c r="J33" s="20"/>
      <c r="K33" s="20">
        <v>22860</v>
      </c>
      <c r="L33" s="20">
        <v>22930</v>
      </c>
      <c r="M33" s="43">
        <f t="shared" si="1"/>
        <v>49.497474683058329</v>
      </c>
      <c r="N33" s="44">
        <f t="shared" si="2"/>
        <v>2.1619338145035306E-3</v>
      </c>
      <c r="O33" s="44">
        <f t="shared" si="3"/>
        <v>4.6739578182937863E-6</v>
      </c>
    </row>
    <row r="34" spans="1:17" ht="13.5" thickBot="1" x14ac:dyDescent="0.25">
      <c r="A34" s="1" t="s">
        <v>72</v>
      </c>
      <c r="B34" s="15" t="s">
        <v>105</v>
      </c>
      <c r="C34" s="2" t="s">
        <v>40</v>
      </c>
      <c r="D34" s="30"/>
      <c r="E34" s="30"/>
      <c r="F34" s="20">
        <v>4300</v>
      </c>
      <c r="G34" s="20">
        <v>4490</v>
      </c>
      <c r="H34" s="53">
        <f t="shared" si="0"/>
        <v>95.768374164810695</v>
      </c>
      <c r="I34" s="20"/>
      <c r="J34" s="20"/>
      <c r="K34" s="20">
        <v>1133</v>
      </c>
      <c r="L34" s="20">
        <v>1125</v>
      </c>
      <c r="M34" s="43">
        <f>STDEV(K34:L34)</f>
        <v>5.6568542494923806</v>
      </c>
      <c r="N34" s="44">
        <f t="shared" si="2"/>
        <v>5.0104997781154834E-3</v>
      </c>
      <c r="O34" s="44">
        <f t="shared" si="3"/>
        <v>2.5105108026495309E-5</v>
      </c>
    </row>
    <row r="35" spans="1:17" ht="13.5" thickBot="1" x14ac:dyDescent="0.25">
      <c r="A35" s="1" t="s">
        <v>130</v>
      </c>
      <c r="B35" s="15" t="s">
        <v>43</v>
      </c>
      <c r="C35" s="2" t="s">
        <v>98</v>
      </c>
      <c r="D35" s="30"/>
      <c r="E35" s="30"/>
      <c r="F35" s="20">
        <v>203</v>
      </c>
      <c r="G35" s="20">
        <v>208.8</v>
      </c>
      <c r="H35" s="53">
        <f t="shared" si="0"/>
        <v>97.222222222222214</v>
      </c>
      <c r="I35" s="20"/>
      <c r="J35" s="20"/>
      <c r="K35" s="20">
        <v>151</v>
      </c>
      <c r="L35" s="20">
        <v>96</v>
      </c>
      <c r="M35" s="43">
        <f>STDEV(K35:L35)</f>
        <v>38.890872965260115</v>
      </c>
      <c r="N35" s="44">
        <f t="shared" si="2"/>
        <v>0.31490585396971754</v>
      </c>
      <c r="O35" s="44">
        <f t="shared" si="3"/>
        <v>9.9165696864397065E-2</v>
      </c>
    </row>
    <row r="36" spans="1:17" ht="13.5" thickBot="1" x14ac:dyDescent="0.25">
      <c r="A36" s="35" t="s">
        <v>27</v>
      </c>
      <c r="B36" s="34"/>
      <c r="C36" s="33"/>
      <c r="D36" s="30"/>
      <c r="E36" s="30"/>
      <c r="F36" s="20">
        <v>190</v>
      </c>
      <c r="G36" s="20">
        <v>208.8</v>
      </c>
      <c r="H36" s="53">
        <f t="shared" si="0"/>
        <v>90.996168582375475</v>
      </c>
      <c r="I36" s="20"/>
      <c r="J36" s="20"/>
      <c r="K36" s="20">
        <v>7774</v>
      </c>
      <c r="L36" s="20">
        <v>4366</v>
      </c>
      <c r="M36" s="43">
        <f t="shared" si="1"/>
        <v>2409.8199102837539</v>
      </c>
      <c r="N36" s="44">
        <f t="shared" si="2"/>
        <v>0.39700492755910277</v>
      </c>
      <c r="O36" s="44">
        <f t="shared" si="3"/>
        <v>0.15761291250620843</v>
      </c>
    </row>
    <row r="37" spans="1:17" ht="15" thickBot="1" x14ac:dyDescent="0.25">
      <c r="A37" s="1" t="s">
        <v>146</v>
      </c>
      <c r="B37" s="15" t="s">
        <v>44</v>
      </c>
      <c r="C37" s="2" t="s">
        <v>58</v>
      </c>
      <c r="D37" s="30"/>
      <c r="E37" s="30"/>
      <c r="F37" s="30"/>
      <c r="G37" s="31" t="s">
        <v>101</v>
      </c>
      <c r="H37" s="8">
        <f>AVERAGE(H7:H36)</f>
        <v>94.729117067301516</v>
      </c>
      <c r="I37" s="30"/>
      <c r="J37" s="30"/>
      <c r="K37" s="30"/>
      <c r="L37" s="30"/>
      <c r="M37" s="55"/>
      <c r="N37" s="24" t="s">
        <v>112</v>
      </c>
      <c r="O37" s="58">
        <f>SUM(O7:O36)</f>
        <v>0.70635870847818683</v>
      </c>
    </row>
    <row r="38" spans="1:17" ht="26.25" customHeight="1" thickBot="1" x14ac:dyDescent="0.25">
      <c r="A38" s="1" t="s">
        <v>28</v>
      </c>
      <c r="B38" s="15" t="s">
        <v>44</v>
      </c>
      <c r="C38" s="2" t="s">
        <v>61</v>
      </c>
      <c r="D38" s="30"/>
      <c r="E38" s="82" t="s">
        <v>149</v>
      </c>
      <c r="F38" s="83"/>
      <c r="G38" s="83"/>
      <c r="H38" s="8">
        <f>STDEV(H7:H36)</f>
        <v>6.3142622932875554</v>
      </c>
      <c r="I38" s="30"/>
      <c r="J38" s="30"/>
      <c r="K38" s="30"/>
      <c r="L38" s="10" t="s">
        <v>113</v>
      </c>
      <c r="M38" s="55"/>
      <c r="N38" s="55"/>
      <c r="O38" s="58">
        <f>SQRT(SUM(O7:O36)/30)</f>
        <v>0.15344474667647057</v>
      </c>
      <c r="P38" s="59" t="s">
        <v>177</v>
      </c>
      <c r="Q38" s="10" t="s">
        <v>114</v>
      </c>
    </row>
    <row r="39" spans="1:17" ht="23.25" customHeight="1" thickBot="1" x14ac:dyDescent="0.25">
      <c r="A39" s="1" t="s">
        <v>29</v>
      </c>
      <c r="B39" s="15" t="s">
        <v>44</v>
      </c>
      <c r="C39" s="2" t="s">
        <v>62</v>
      </c>
      <c r="D39" s="30"/>
      <c r="E39" s="30"/>
      <c r="F39" s="30"/>
      <c r="G39" s="10" t="s">
        <v>114</v>
      </c>
      <c r="H39" s="18">
        <f>H38/H37</f>
        <v>6.6655981695696656E-2</v>
      </c>
      <c r="I39" s="30"/>
      <c r="J39" s="30"/>
      <c r="K39" s="30"/>
      <c r="L39" s="10"/>
      <c r="M39" s="10"/>
      <c r="N39" s="36"/>
      <c r="O39" s="30"/>
    </row>
    <row r="40" spans="1:17" ht="28.35" customHeight="1" thickBot="1" x14ac:dyDescent="0.25">
      <c r="A40" s="1" t="s">
        <v>147</v>
      </c>
      <c r="B40" s="15" t="s">
        <v>43</v>
      </c>
      <c r="C40" s="2"/>
      <c r="D40" s="30"/>
      <c r="E40" s="30"/>
      <c r="F40" s="30"/>
      <c r="G40" s="30"/>
      <c r="H40" s="79" t="s">
        <v>172</v>
      </c>
      <c r="I40" s="79"/>
      <c r="J40" s="79"/>
      <c r="K40" s="79"/>
      <c r="L40" s="79"/>
      <c r="M40" s="69"/>
      <c r="N40" s="69"/>
      <c r="O40" s="18"/>
      <c r="P40" s="8" t="s">
        <v>45</v>
      </c>
    </row>
    <row r="41" spans="1:17" ht="13.5" thickBot="1" x14ac:dyDescent="0.25">
      <c r="A41" s="35" t="s">
        <v>30</v>
      </c>
      <c r="B41" s="34"/>
      <c r="C41" s="33"/>
      <c r="D41" s="30"/>
      <c r="E41" s="30"/>
      <c r="F41" s="30"/>
      <c r="G41" s="30"/>
      <c r="H41" s="69"/>
      <c r="I41" s="69"/>
      <c r="J41" s="69"/>
      <c r="K41" s="69"/>
      <c r="L41" s="69"/>
      <c r="M41" s="69"/>
      <c r="N41" s="69"/>
      <c r="O41" s="30"/>
    </row>
    <row r="42" spans="1:17" ht="30.75" customHeight="1" thickBot="1" x14ac:dyDescent="0.25">
      <c r="A42" s="1" t="s">
        <v>31</v>
      </c>
      <c r="B42" s="15" t="s">
        <v>43</v>
      </c>
      <c r="C42" s="2" t="s">
        <v>88</v>
      </c>
      <c r="D42" s="30"/>
      <c r="E42" s="30"/>
      <c r="F42" s="30"/>
      <c r="G42" s="30"/>
      <c r="H42" s="69"/>
      <c r="I42" s="69"/>
      <c r="J42" s="69"/>
      <c r="K42" s="69"/>
      <c r="L42" s="69"/>
      <c r="M42" s="69"/>
      <c r="N42" s="69"/>
      <c r="O42" s="30"/>
    </row>
    <row r="43" spans="1:17" ht="13.5" thickBot="1" x14ac:dyDescent="0.25">
      <c r="A43" s="1" t="s">
        <v>32</v>
      </c>
      <c r="B43" s="15" t="s">
        <v>44</v>
      </c>
      <c r="C43" s="2" t="s">
        <v>41</v>
      </c>
      <c r="D43" s="30"/>
      <c r="E43" s="30"/>
      <c r="F43" s="30"/>
      <c r="G43" s="30"/>
      <c r="H43" s="69"/>
      <c r="I43" s="69"/>
      <c r="J43" s="69"/>
      <c r="K43" s="69"/>
      <c r="L43" s="69"/>
      <c r="M43" s="69"/>
      <c r="N43" s="69"/>
      <c r="O43" s="30"/>
    </row>
    <row r="44" spans="1:17" ht="26.1" customHeight="1" thickBot="1" x14ac:dyDescent="0.25">
      <c r="A44" s="22" t="s">
        <v>33</v>
      </c>
      <c r="B44" s="15" t="s">
        <v>44</v>
      </c>
      <c r="C44" s="23" t="s">
        <v>42</v>
      </c>
      <c r="D44" s="30"/>
      <c r="E44" s="30"/>
      <c r="F44" s="30"/>
      <c r="G44" s="30"/>
      <c r="H44" s="30"/>
      <c r="I44" s="10" t="s">
        <v>104</v>
      </c>
      <c r="J44" s="10"/>
      <c r="K44" s="10"/>
      <c r="L44" s="10"/>
      <c r="M44" s="10"/>
      <c r="N44" s="30"/>
      <c r="O44" s="30"/>
    </row>
    <row r="45" spans="1:17" ht="14.25" x14ac:dyDescent="0.2">
      <c r="A45" s="19"/>
      <c r="B45" s="20"/>
      <c r="C45" s="21"/>
      <c r="D45" s="30"/>
      <c r="E45" s="30"/>
      <c r="F45" s="30"/>
      <c r="G45" s="30"/>
      <c r="H45" s="30"/>
      <c r="I45" s="10"/>
      <c r="J45" s="10" t="s">
        <v>175</v>
      </c>
      <c r="K45" s="10"/>
      <c r="L45" s="10"/>
      <c r="M45" s="10"/>
      <c r="N45" s="30"/>
      <c r="O45" s="30"/>
    </row>
    <row r="46" spans="1:17" ht="28.5" customHeight="1" x14ac:dyDescent="0.2">
      <c r="A46" s="19"/>
      <c r="B46" s="20"/>
      <c r="C46" s="21"/>
      <c r="D46" s="30"/>
      <c r="E46" s="30"/>
      <c r="F46" s="30"/>
      <c r="G46" s="30"/>
      <c r="H46" s="30"/>
      <c r="I46" s="67" t="s">
        <v>115</v>
      </c>
      <c r="J46" s="69"/>
      <c r="K46" s="69"/>
      <c r="L46" s="69"/>
      <c r="M46" s="59" t="s">
        <v>176</v>
      </c>
      <c r="N46" s="10"/>
      <c r="O46" s="30"/>
    </row>
    <row r="47" spans="1:17" ht="13.35" customHeight="1" x14ac:dyDescent="0.2">
      <c r="A47" s="30"/>
      <c r="B47" s="30"/>
      <c r="C47" s="30"/>
      <c r="D47" s="30"/>
      <c r="E47" s="30"/>
      <c r="F47" s="30"/>
      <c r="G47" s="30"/>
      <c r="H47" s="30"/>
      <c r="I47" s="79" t="s">
        <v>95</v>
      </c>
      <c r="J47" s="79"/>
      <c r="K47" s="79"/>
      <c r="L47" s="70"/>
      <c r="M47" s="11"/>
      <c r="N47" s="30"/>
      <c r="O47" s="30"/>
    </row>
    <row r="48" spans="1:17" x14ac:dyDescent="0.2">
      <c r="A48" s="30" t="s">
        <v>142</v>
      </c>
      <c r="B48" s="30"/>
      <c r="C48" s="30"/>
      <c r="D48" s="30"/>
      <c r="E48" s="30"/>
      <c r="F48" s="30"/>
      <c r="G48" s="30"/>
      <c r="H48" s="30"/>
      <c r="I48" s="30"/>
      <c r="J48" s="30"/>
      <c r="K48" s="30"/>
      <c r="L48" s="30"/>
      <c r="M48" s="30"/>
      <c r="N48" s="30"/>
      <c r="O48" s="30"/>
    </row>
    <row r="49" spans="1:15" x14ac:dyDescent="0.2">
      <c r="A49" s="69" t="s">
        <v>53</v>
      </c>
      <c r="B49" s="69"/>
      <c r="C49" s="69"/>
      <c r="D49" s="30"/>
      <c r="E49" s="30"/>
      <c r="F49" s="30"/>
      <c r="G49" s="79" t="s">
        <v>174</v>
      </c>
      <c r="H49" s="69"/>
      <c r="I49" s="69"/>
      <c r="J49" s="69"/>
      <c r="K49" s="69"/>
      <c r="L49" s="69"/>
      <c r="M49" s="69"/>
      <c r="N49" s="69"/>
      <c r="O49" s="30"/>
    </row>
    <row r="50" spans="1:15" x14ac:dyDescent="0.2">
      <c r="A50" s="69" t="s">
        <v>54</v>
      </c>
      <c r="B50" s="69"/>
      <c r="C50" s="69"/>
      <c r="D50" s="30"/>
      <c r="E50" s="30"/>
      <c r="F50" s="30"/>
      <c r="G50" s="69"/>
      <c r="H50" s="69"/>
      <c r="I50" s="69"/>
      <c r="J50" s="69"/>
      <c r="K50" s="69"/>
      <c r="L50" s="69"/>
      <c r="M50" s="69"/>
      <c r="N50" s="69"/>
      <c r="O50" s="30"/>
    </row>
    <row r="51" spans="1:15" ht="25.35" customHeight="1" x14ac:dyDescent="0.2">
      <c r="A51" s="70" t="s">
        <v>82</v>
      </c>
      <c r="B51" s="70"/>
      <c r="C51" s="70"/>
      <c r="D51" s="30"/>
      <c r="E51" s="30"/>
      <c r="F51" s="30"/>
      <c r="G51" s="69"/>
      <c r="H51" s="69"/>
      <c r="I51" s="69"/>
      <c r="J51" s="69"/>
      <c r="K51" s="69"/>
      <c r="L51" s="69"/>
      <c r="M51" s="69"/>
      <c r="N51" s="69"/>
      <c r="O51" s="30"/>
    </row>
    <row r="52" spans="1:15" ht="12.75" customHeight="1" x14ac:dyDescent="0.2">
      <c r="A52" s="69" t="s">
        <v>55</v>
      </c>
      <c r="B52" s="69"/>
      <c r="C52" s="69"/>
      <c r="D52" s="30"/>
      <c r="E52" s="30"/>
      <c r="F52" s="30"/>
      <c r="G52" s="81" t="s">
        <v>103</v>
      </c>
      <c r="H52" s="69"/>
      <c r="I52" s="69"/>
      <c r="J52" s="69"/>
      <c r="K52" s="69"/>
      <c r="L52" s="10"/>
      <c r="M52" s="10"/>
      <c r="N52" s="30"/>
      <c r="O52" s="30"/>
    </row>
    <row r="53" spans="1:15" x14ac:dyDescent="0.2">
      <c r="A53" s="69" t="s">
        <v>56</v>
      </c>
      <c r="B53" s="69"/>
      <c r="C53" s="69"/>
      <c r="D53" s="30"/>
      <c r="E53" s="30"/>
      <c r="F53" s="30"/>
      <c r="G53" s="69"/>
      <c r="H53" s="69"/>
      <c r="I53" s="69"/>
      <c r="J53" s="69"/>
      <c r="K53" s="69"/>
      <c r="L53" s="30"/>
      <c r="M53" s="30"/>
      <c r="N53" s="30"/>
      <c r="O53" s="30"/>
    </row>
    <row r="54" spans="1:15" ht="12.75" customHeight="1" x14ac:dyDescent="0.2">
      <c r="A54" s="30"/>
      <c r="B54" s="30"/>
      <c r="C54" s="30"/>
      <c r="D54" s="30"/>
      <c r="E54" s="30"/>
      <c r="F54" s="30"/>
      <c r="G54" s="30"/>
      <c r="H54" s="30"/>
      <c r="I54" s="30"/>
      <c r="J54" s="30"/>
      <c r="K54" s="30"/>
      <c r="L54" s="30"/>
      <c r="M54" s="30"/>
      <c r="N54" s="30"/>
      <c r="O54" s="30"/>
    </row>
    <row r="55" spans="1:15" x14ac:dyDescent="0.2">
      <c r="A55" s="10"/>
      <c r="B55" s="30"/>
      <c r="C55" s="30"/>
      <c r="D55" s="30"/>
      <c r="E55" s="30"/>
      <c r="F55" s="30"/>
      <c r="G55" s="30"/>
      <c r="H55" s="30"/>
      <c r="I55" s="30"/>
      <c r="J55" s="30"/>
      <c r="K55" s="30"/>
      <c r="L55" s="30"/>
      <c r="M55" s="30"/>
      <c r="N55" s="30"/>
      <c r="O55" s="30"/>
    </row>
    <row r="56" spans="1:15" x14ac:dyDescent="0.2">
      <c r="A56" s="30"/>
      <c r="B56" s="30"/>
      <c r="C56" s="30"/>
      <c r="D56" s="30"/>
      <c r="E56" s="30"/>
      <c r="F56" s="30"/>
      <c r="G56" s="79" t="s">
        <v>208</v>
      </c>
      <c r="H56" s="69"/>
      <c r="I56" s="69"/>
      <c r="J56" s="69"/>
      <c r="K56" s="69"/>
      <c r="L56" s="69"/>
      <c r="M56" s="69"/>
      <c r="N56" s="69"/>
      <c r="O56" s="30"/>
    </row>
    <row r="57" spans="1:15" x14ac:dyDescent="0.2">
      <c r="A57" s="30"/>
      <c r="B57" s="30"/>
      <c r="C57" s="30"/>
      <c r="D57" s="30"/>
      <c r="E57" s="30"/>
      <c r="F57" s="30"/>
      <c r="G57" s="69"/>
      <c r="H57" s="69"/>
      <c r="I57" s="69"/>
      <c r="J57" s="69"/>
      <c r="K57" s="69"/>
      <c r="L57" s="69"/>
      <c r="M57" s="69"/>
      <c r="N57" s="69"/>
      <c r="O57" s="30"/>
    </row>
    <row r="58" spans="1:15" x14ac:dyDescent="0.2">
      <c r="A58" s="30"/>
      <c r="B58" s="30"/>
      <c r="C58" s="30"/>
      <c r="D58" s="30"/>
      <c r="E58" s="30"/>
      <c r="F58" s="30"/>
      <c r="G58" s="69"/>
      <c r="H58" s="69"/>
      <c r="I58" s="69"/>
      <c r="J58" s="69"/>
      <c r="K58" s="69"/>
      <c r="L58" s="69"/>
      <c r="M58" s="69"/>
      <c r="N58" s="69"/>
      <c r="O58" s="30"/>
    </row>
    <row r="59" spans="1:15" x14ac:dyDescent="0.2">
      <c r="A59" s="30"/>
      <c r="B59" s="30"/>
      <c r="C59" s="30"/>
      <c r="D59" s="30"/>
      <c r="E59" s="30"/>
      <c r="F59" s="30"/>
      <c r="G59" s="69"/>
      <c r="H59" s="69"/>
      <c r="I59" s="69"/>
      <c r="J59" s="69"/>
      <c r="K59" s="69"/>
      <c r="L59" s="69"/>
      <c r="M59" s="69"/>
      <c r="N59" s="69"/>
      <c r="O59" s="30"/>
    </row>
    <row r="60" spans="1:15" x14ac:dyDescent="0.2">
      <c r="A60" s="30"/>
      <c r="B60" s="30"/>
      <c r="C60" s="30"/>
      <c r="D60" s="30"/>
      <c r="E60" s="30"/>
      <c r="F60" s="30"/>
      <c r="G60" s="30"/>
      <c r="H60" s="30"/>
      <c r="I60" s="30"/>
      <c r="J60" s="30"/>
      <c r="K60" s="30"/>
      <c r="L60" s="30"/>
      <c r="M60" s="30"/>
      <c r="N60" s="30"/>
      <c r="O60" s="30"/>
    </row>
    <row r="61" spans="1:15" x14ac:dyDescent="0.2">
      <c r="A61" s="30"/>
      <c r="B61" s="30"/>
      <c r="C61" s="30"/>
      <c r="D61" s="30"/>
      <c r="E61" s="30"/>
      <c r="F61" s="30"/>
      <c r="G61" s="30"/>
      <c r="H61" s="30"/>
      <c r="I61" s="30"/>
      <c r="J61" s="30"/>
      <c r="K61" s="30"/>
      <c r="L61" s="30"/>
      <c r="M61" s="30"/>
      <c r="N61" s="30"/>
      <c r="O61" s="30"/>
    </row>
    <row r="62" spans="1:15" x14ac:dyDescent="0.2">
      <c r="A62" s="30"/>
      <c r="B62" s="30"/>
      <c r="C62" s="30"/>
      <c r="D62" s="30"/>
      <c r="E62" s="30"/>
      <c r="F62" s="30"/>
      <c r="G62" s="30"/>
      <c r="H62" s="30"/>
      <c r="I62" s="30"/>
      <c r="J62" s="30"/>
      <c r="K62" s="30"/>
      <c r="L62" s="30"/>
      <c r="M62" s="30"/>
      <c r="N62" s="30"/>
      <c r="O62" s="30"/>
    </row>
    <row r="63" spans="1:15" x14ac:dyDescent="0.2">
      <c r="A63" s="30"/>
      <c r="B63" s="30"/>
      <c r="C63" s="30"/>
      <c r="D63" s="30"/>
      <c r="E63" s="30"/>
      <c r="F63" s="30"/>
      <c r="G63" s="30"/>
      <c r="H63" s="30"/>
      <c r="I63" s="30"/>
      <c r="J63" s="30"/>
      <c r="K63" s="30"/>
      <c r="L63" s="30"/>
      <c r="M63" s="30"/>
      <c r="N63" s="30"/>
      <c r="O63" s="30"/>
    </row>
    <row r="64" spans="1:15" x14ac:dyDescent="0.2">
      <c r="A64" s="30"/>
      <c r="B64" s="30"/>
      <c r="C64" s="30"/>
      <c r="D64" s="30"/>
      <c r="E64" s="30"/>
      <c r="F64" s="30"/>
      <c r="G64" s="30"/>
      <c r="H64" s="30"/>
      <c r="I64" s="30"/>
      <c r="J64" s="30"/>
      <c r="K64" s="30"/>
      <c r="L64" s="30"/>
      <c r="M64" s="30"/>
      <c r="N64" s="30"/>
      <c r="O64" s="30"/>
    </row>
    <row r="65" spans="1:15" x14ac:dyDescent="0.2">
      <c r="A65" s="30"/>
      <c r="B65" s="30"/>
      <c r="C65" s="30"/>
      <c r="D65" s="30"/>
      <c r="E65" s="30"/>
      <c r="F65" s="30"/>
      <c r="G65" s="30"/>
      <c r="H65" s="30"/>
      <c r="I65" s="30"/>
      <c r="J65" s="30"/>
      <c r="K65" s="30"/>
      <c r="L65" s="30"/>
      <c r="M65" s="30"/>
      <c r="N65" s="30"/>
      <c r="O65" s="30"/>
    </row>
    <row r="66" spans="1:15" x14ac:dyDescent="0.2">
      <c r="A66" s="30"/>
      <c r="B66" s="30"/>
      <c r="C66" s="30"/>
      <c r="D66" s="30"/>
      <c r="E66" s="30"/>
      <c r="F66" s="30"/>
      <c r="G66" s="30"/>
      <c r="H66" s="30"/>
      <c r="I66" s="30"/>
      <c r="J66" s="30"/>
      <c r="K66" s="30"/>
      <c r="L66" s="30"/>
      <c r="M66" s="30"/>
      <c r="N66" s="30"/>
      <c r="O66" s="30"/>
    </row>
    <row r="67" spans="1:15" x14ac:dyDescent="0.2">
      <c r="A67" s="30"/>
      <c r="B67" s="30"/>
      <c r="C67" s="30"/>
      <c r="D67" s="30"/>
      <c r="E67" s="30"/>
      <c r="F67" s="30"/>
      <c r="G67" s="30"/>
      <c r="H67" s="30"/>
      <c r="I67" s="30"/>
      <c r="J67" s="30"/>
      <c r="K67" s="30"/>
      <c r="L67" s="30"/>
      <c r="M67" s="30"/>
      <c r="N67" s="30"/>
      <c r="O67" s="30"/>
    </row>
    <row r="68" spans="1:15" x14ac:dyDescent="0.2">
      <c r="A68" s="30"/>
      <c r="B68" s="30"/>
      <c r="C68" s="30"/>
      <c r="D68" s="30"/>
      <c r="E68" s="30"/>
      <c r="F68" s="30"/>
      <c r="G68" s="30"/>
      <c r="H68" s="30"/>
      <c r="I68" s="30"/>
      <c r="J68" s="30"/>
      <c r="K68" s="30"/>
      <c r="L68" s="30"/>
      <c r="M68" s="30"/>
      <c r="N68" s="30"/>
      <c r="O68" s="30"/>
    </row>
    <row r="69" spans="1:15" x14ac:dyDescent="0.2">
      <c r="A69" s="30"/>
      <c r="B69" s="30"/>
      <c r="C69" s="30"/>
      <c r="D69" s="30"/>
      <c r="E69" s="30"/>
      <c r="F69" s="30"/>
      <c r="G69" s="30"/>
      <c r="H69" s="30"/>
      <c r="I69" s="30"/>
      <c r="J69" s="30"/>
      <c r="K69" s="30"/>
      <c r="L69" s="30"/>
      <c r="M69" s="30"/>
      <c r="N69" s="30"/>
      <c r="O69" s="30"/>
    </row>
    <row r="70" spans="1:15" x14ac:dyDescent="0.2">
      <c r="A70" s="30"/>
      <c r="B70" s="30"/>
      <c r="C70" s="30"/>
      <c r="D70" s="30"/>
      <c r="E70" s="30"/>
      <c r="F70" s="30"/>
      <c r="G70" s="30"/>
      <c r="H70" s="30"/>
      <c r="I70" s="30"/>
      <c r="J70" s="30"/>
      <c r="K70" s="30"/>
      <c r="L70" s="30"/>
      <c r="M70" s="30"/>
      <c r="N70" s="30"/>
      <c r="O70" s="30"/>
    </row>
    <row r="71" spans="1:15" x14ac:dyDescent="0.2">
      <c r="A71" s="30"/>
      <c r="B71" s="30"/>
      <c r="C71" s="30"/>
      <c r="D71" s="30"/>
      <c r="E71" s="30"/>
      <c r="F71" s="30"/>
      <c r="G71" s="30"/>
      <c r="H71" s="30"/>
      <c r="I71" s="30"/>
      <c r="J71" s="30"/>
      <c r="K71" s="30"/>
      <c r="L71" s="30"/>
      <c r="M71" s="30"/>
      <c r="N71" s="30"/>
      <c r="O71" s="30"/>
    </row>
    <row r="72" spans="1:15" x14ac:dyDescent="0.2">
      <c r="A72" s="30"/>
      <c r="B72" s="30"/>
      <c r="C72" s="30"/>
      <c r="D72" s="30"/>
      <c r="E72" s="30"/>
      <c r="F72" s="30"/>
      <c r="G72" s="30"/>
      <c r="H72" s="30"/>
      <c r="I72" s="30"/>
      <c r="J72" s="30"/>
      <c r="K72" s="30"/>
      <c r="L72" s="30"/>
      <c r="M72" s="30"/>
      <c r="N72" s="30"/>
      <c r="O72" s="30"/>
    </row>
    <row r="73" spans="1:15" x14ac:dyDescent="0.2">
      <c r="A73" s="30"/>
      <c r="B73" s="30"/>
      <c r="C73" s="30"/>
      <c r="D73" s="30"/>
      <c r="E73" s="30"/>
      <c r="F73" s="30"/>
      <c r="G73" s="30"/>
      <c r="H73" s="30"/>
      <c r="I73" s="30"/>
      <c r="J73" s="30"/>
      <c r="K73" s="30"/>
      <c r="L73" s="30"/>
      <c r="M73" s="30"/>
      <c r="N73" s="30"/>
      <c r="O73" s="30"/>
    </row>
    <row r="74" spans="1:15" x14ac:dyDescent="0.2">
      <c r="A74" s="30"/>
      <c r="B74" s="30"/>
      <c r="C74" s="30"/>
      <c r="D74" s="30"/>
      <c r="E74" s="30"/>
      <c r="F74" s="30"/>
      <c r="G74" s="30"/>
      <c r="H74" s="30"/>
      <c r="I74" s="30"/>
      <c r="J74" s="30"/>
      <c r="K74" s="30"/>
      <c r="L74" s="30"/>
      <c r="M74" s="30"/>
      <c r="N74" s="30"/>
      <c r="O74" s="30"/>
    </row>
    <row r="75" spans="1:15" x14ac:dyDescent="0.2">
      <c r="A75" s="30"/>
      <c r="B75" s="30"/>
      <c r="C75" s="30"/>
      <c r="D75" s="30"/>
      <c r="E75" s="30"/>
      <c r="F75" s="30"/>
      <c r="G75" s="30"/>
      <c r="H75" s="30"/>
      <c r="I75" s="30"/>
      <c r="J75" s="30"/>
      <c r="K75" s="30"/>
      <c r="L75" s="30"/>
      <c r="M75" s="30"/>
      <c r="N75" s="30"/>
      <c r="O75" s="30"/>
    </row>
    <row r="76" spans="1:15" x14ac:dyDescent="0.2">
      <c r="A76" s="30"/>
      <c r="B76" s="30"/>
      <c r="C76" s="30"/>
      <c r="D76" s="30"/>
      <c r="E76" s="30"/>
      <c r="F76" s="30"/>
      <c r="G76" s="30"/>
      <c r="H76" s="30"/>
      <c r="I76" s="30"/>
      <c r="J76" s="30"/>
      <c r="K76" s="30"/>
      <c r="L76" s="30"/>
      <c r="M76" s="30"/>
      <c r="N76" s="30"/>
      <c r="O76" s="30"/>
    </row>
  </sheetData>
  <customSheetViews>
    <customSheetView guid="{EF59DD4E-4DB7-438A-8D4A-759B8581F402}" scale="75">
      <selection activeCell="A4" sqref="A4"/>
      <pageMargins left="0.75" right="0.75" top="1" bottom="1" header="0.5" footer="0.5"/>
      <pageSetup orientation="portrait"/>
      <headerFooter alignWithMargins="0"/>
    </customSheetView>
    <customSheetView guid="{C0D4F59C-122D-4FA8-8774-E66F00BFCC53}" showRuler="0" topLeftCell="A37">
      <selection activeCell="A56" sqref="A56"/>
      <pageMargins left="0.75" right="0.75" top="1" bottom="1" header="0.5" footer="0.5"/>
      <headerFooter alignWithMargins="0"/>
    </customSheetView>
  </customSheetViews>
  <mergeCells count="16">
    <mergeCell ref="E38:G38"/>
    <mergeCell ref="I47:L47"/>
    <mergeCell ref="A1:C3"/>
    <mergeCell ref="K2:O4"/>
    <mergeCell ref="H40:N43"/>
    <mergeCell ref="I46:L46"/>
    <mergeCell ref="E1:N1"/>
    <mergeCell ref="E2:I4"/>
    <mergeCell ref="G56:N59"/>
    <mergeCell ref="G49:N51"/>
    <mergeCell ref="G52:K53"/>
    <mergeCell ref="A52:C52"/>
    <mergeCell ref="A53:C53"/>
    <mergeCell ref="A49:C49"/>
    <mergeCell ref="A50:C50"/>
    <mergeCell ref="A51:C51"/>
  </mergeCells>
  <phoneticPr fontId="3" type="noConversion"/>
  <pageMargins left="0.75" right="0.75" top="1" bottom="1" header="0.5" footer="0.5"/>
  <pageSetup orientation="portrait" horizontalDpi="0" verticalDpi="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2062c06-f7c1-492a-aa59-4de680720bd5" xsi:nil="true"/>
    <_ip_UnifiedCompliancePolicyUIAction xmlns="http://schemas.microsoft.com/sharepoint/v3" xsi:nil="true"/>
    <lcf76f155ced4ddcb4097134ff3c332f xmlns="fff315cd-af89-44aa-91c9-b44f51bc208b">
      <Terms xmlns="http://schemas.microsoft.com/office/infopath/2007/PartnerControls"/>
    </lcf76f155ced4ddcb4097134ff3c332f>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7739A9A5FD87C4990AA49223B2C0CF6" ma:contentTypeVersion="20" ma:contentTypeDescription="Create a new document." ma:contentTypeScope="" ma:versionID="827d3703b78cfee4c220f58e54350463">
  <xsd:schema xmlns:xsd="http://www.w3.org/2001/XMLSchema" xmlns:xs="http://www.w3.org/2001/XMLSchema" xmlns:p="http://schemas.microsoft.com/office/2006/metadata/properties" xmlns:ns1="http://schemas.microsoft.com/sharepoint/v3" xmlns:ns2="fff315cd-af89-44aa-91c9-b44f51bc208b" xmlns:ns3="22062c06-f7c1-492a-aa59-4de680720bd5" targetNamespace="http://schemas.microsoft.com/office/2006/metadata/properties" ma:root="true" ma:fieldsID="d7262c48d3438e42955b476978b8ffd9" ns1:_="" ns2:_="" ns3:_="">
    <xsd:import namespace="http://schemas.microsoft.com/sharepoint/v3"/>
    <xsd:import namespace="fff315cd-af89-44aa-91c9-b44f51bc208b"/>
    <xsd:import namespace="22062c06-f7c1-492a-aa59-4de680720bd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f315cd-af89-44aa-91c9-b44f51bc20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7e608478-f364-42b1-92da-1d8a68f506e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062c06-f7c1-492a-aa59-4de680720bd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0fb24565-e0e8-4cfd-a290-6383588874ab}" ma:internalName="TaxCatchAll" ma:showField="CatchAllData" ma:web="22062c06-f7c1-492a-aa59-4de680720b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42AAF6-CABA-45AF-A4F9-9500ED23ED6A}">
  <ds:schemaRefs>
    <ds:schemaRef ds:uri="http://schemas.microsoft.com/office/2006/metadata/properties"/>
    <ds:schemaRef ds:uri="http://schemas.microsoft.com/office/infopath/2007/PartnerControls"/>
    <ds:schemaRef ds:uri="22062c06-f7c1-492a-aa59-4de680720bd5"/>
    <ds:schemaRef ds:uri="http://schemas.microsoft.com/sharepoint/v3"/>
    <ds:schemaRef ds:uri="fff315cd-af89-44aa-91c9-b44f51bc208b"/>
  </ds:schemaRefs>
</ds:datastoreItem>
</file>

<file path=customXml/itemProps2.xml><?xml version="1.0" encoding="utf-8"?>
<ds:datastoreItem xmlns:ds="http://schemas.openxmlformats.org/officeDocument/2006/customXml" ds:itemID="{B1F0B505-8686-40F2-AAFC-EE03247C22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ff315cd-af89-44aa-91c9-b44f51bc208b"/>
    <ds:schemaRef ds:uri="22062c06-f7c1-492a-aa59-4de680720b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8F87B9-D973-44BA-B278-6CC93E441F8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General Contributors-Chemistry</vt:lpstr>
      <vt:lpstr>Chromatography Example</vt:lpstr>
      <vt:lpstr>Spectrometry Example</vt:lpstr>
      <vt:lpstr>Pb in Paint Example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Example Chemistry Measurement Uncertainty Calculations</dc:title>
  <dc:creator/>
  <cp:lastModifiedBy>Lauren Schnack</cp:lastModifiedBy>
  <cp:lastPrinted>2010-02-03T23:39:33Z</cp:lastPrinted>
  <dcterms:created xsi:type="dcterms:W3CDTF">2010-02-02T17:34:05Z</dcterms:created>
  <dcterms:modified xsi:type="dcterms:W3CDTF">2026-01-22T01:19:53Z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0x010100E7739A9A5FD87C4990AA49223B2C0CF6</vt:lpwstr>
  </property>
  <property fmtid="{D5CDD505-2E9C-101B-9397-08002B2CF9AE}" pid="3" name="MediaServiceImageTags">
    <vt:lpwstr/>
  </property>
</Properties>
</file>