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firstSheet="8" activeTab="13"/>
  </bookViews>
  <sheets>
    <sheet name="Mix" sheetId="1" r:id="rId1"/>
    <sheet name="Ques 1" sheetId="2" r:id="rId2"/>
    <sheet name="Ques 3 Vapor Pressure" sheetId="3" r:id="rId3"/>
    <sheet name="Ques 4 - VP" sheetId="4" r:id="rId4"/>
    <sheet name="Ques 5 b" sheetId="5" r:id="rId5"/>
    <sheet name="Ques 7 - VP" sheetId="6" r:id="rId6"/>
    <sheet name="Ques 7 b" sheetId="7" r:id="rId7"/>
    <sheet name="Ques 7 a" sheetId="8" r:id="rId8"/>
    <sheet name="Ques 6 b" sheetId="9" r:id="rId9"/>
    <sheet name="Ques 6 a" sheetId="10" r:id="rId10"/>
    <sheet name="Ques 5 a" sheetId="11" r:id="rId11"/>
    <sheet name="Ques 4 Cyclo" sheetId="12" r:id="rId12"/>
    <sheet name="Ques - 4 N-Hex" sheetId="13" r:id="rId13"/>
    <sheet name="Ques 3" sheetId="14" r:id="rId14"/>
    <sheet name="Mix Protected" sheetId="15" r:id="rId15"/>
  </sheets>
  <definedNames>
    <definedName name="_xlnm.Print_Area" localSheetId="0">'Mix'!$A$1:$L$133</definedName>
    <definedName name="_xlnm.Print_Area" localSheetId="14">'Mix Protected'!$A$1:$L$133</definedName>
  </definedNames>
  <calcPr fullCalcOnLoad="1"/>
</workbook>
</file>

<file path=xl/sharedStrings.xml><?xml version="1.0" encoding="utf-8"?>
<sst xmlns="http://schemas.openxmlformats.org/spreadsheetml/2006/main" count="1581" uniqueCount="156">
  <si>
    <t>Av. OEL of mixture, ppm:</t>
  </si>
  <si>
    <t>: (1/L41)</t>
  </si>
  <si>
    <t>Av. OEL of mixture, mg/m3:</t>
  </si>
  <si>
    <t>(OELxMW)/24.5</t>
  </si>
  <si>
    <t>mm Hg</t>
  </si>
  <si>
    <t>ppm</t>
  </si>
  <si>
    <t>Information</t>
  </si>
  <si>
    <t>Capture</t>
  </si>
  <si>
    <t>Good</t>
  </si>
  <si>
    <t>Poor</t>
  </si>
  <si>
    <t>Sat. VP</t>
  </si>
  <si>
    <t>VP Corrected</t>
  </si>
  <si>
    <t>OEL</t>
  </si>
  <si>
    <t>Chemical</t>
  </si>
  <si>
    <t>Concentration in ppm</t>
  </si>
  <si>
    <t>Saturated Vapor Pressure Calculation and Relative Risk Determination by Ventilation Control Parameters</t>
  </si>
  <si>
    <t>Div. by MW</t>
  </si>
  <si>
    <t>1 gram</t>
  </si>
  <si>
    <t>WT %</t>
  </si>
  <si>
    <t>Assume have</t>
  </si>
  <si>
    <t>Total</t>
  </si>
  <si>
    <t>Benzene</t>
  </si>
  <si>
    <t>71-43-2</t>
  </si>
  <si>
    <t>Toluene</t>
  </si>
  <si>
    <t>108-88-3</t>
  </si>
  <si>
    <t>Calculations</t>
  </si>
  <si>
    <t>(H/largest H)* 100</t>
  </si>
  <si>
    <t>(G/B)</t>
  </si>
  <si>
    <t>G/total G</t>
  </si>
  <si>
    <t>F* D</t>
  </si>
  <si>
    <t>E/total E</t>
  </si>
  <si>
    <t>A/C</t>
  </si>
  <si>
    <t>look up</t>
  </si>
  <si>
    <t>MSDS</t>
  </si>
  <si>
    <t>Number</t>
  </si>
  <si>
    <t xml:space="preserve">Exposure  </t>
  </si>
  <si>
    <t>Exposure Ratio</t>
  </si>
  <si>
    <t>Exposure Index</t>
  </si>
  <si>
    <t>Vapor</t>
  </si>
  <si>
    <t>Liquid</t>
  </si>
  <si>
    <t>Mole Fraction</t>
  </si>
  <si>
    <t>VP (mm)</t>
  </si>
  <si>
    <t>MW</t>
  </si>
  <si>
    <t>OEL (ppm)</t>
  </si>
  <si>
    <t>WT (%)</t>
  </si>
  <si>
    <t>CAS</t>
  </si>
  <si>
    <t>I</t>
  </si>
  <si>
    <t>H</t>
  </si>
  <si>
    <t>Mole %</t>
  </si>
  <si>
    <t>A</t>
  </si>
  <si>
    <t>G</t>
  </si>
  <si>
    <t>F</t>
  </si>
  <si>
    <t>E</t>
  </si>
  <si>
    <t>D</t>
  </si>
  <si>
    <t>C</t>
  </si>
  <si>
    <t>B</t>
  </si>
  <si>
    <t>@ 25 degrees C</t>
  </si>
  <si>
    <t>Exposure Index Calculations</t>
  </si>
  <si>
    <t xml:space="preserve">Specific Component </t>
  </si>
  <si>
    <t>Measurement Check</t>
  </si>
  <si>
    <t xml:space="preserve">Sensitivity </t>
  </si>
  <si>
    <t xml:space="preserve">Adjusted </t>
  </si>
  <si>
    <t>STEP 1:  Enter Mix Information in pink area below.  Resulting Exposure Calculations are shown in green areas.</t>
  </si>
  <si>
    <t>MW of Mixture:</t>
  </si>
  <si>
    <t xml:space="preserve">Component Measured / OEL (M / D) = </t>
  </si>
  <si>
    <t xml:space="preserve">Exposure ratio for Measured component (L) = </t>
  </si>
  <si>
    <t>* NOTE - Above Exposure results are valid for specific measurement of only one component at a time.  If available, multiple specific measurements should be entered and evaluated separately.</t>
  </si>
  <si>
    <r>
      <t xml:space="preserve">Measurement </t>
    </r>
    <r>
      <rPr>
        <sz val="10"/>
        <color indexed="10"/>
        <rFont val="Arial"/>
        <family val="2"/>
      </rPr>
      <t>*</t>
    </r>
  </si>
  <si>
    <t>STEP 2: If Specific Measurement of a single component is known, enter in yellow column "M" below.  If sensitivity factors are relevent, enter in yellow column "O" below.  Resulting exposures will calculate in green areas.</t>
  </si>
  <si>
    <t>Containment</t>
  </si>
  <si>
    <t>Calculate OEL of Mixture</t>
  </si>
  <si>
    <t>/wt%</t>
  </si>
  <si>
    <t>For a given Exposure level, calculate the corresponding reading for the instrument.</t>
  </si>
  <si>
    <t>Factors</t>
  </si>
  <si>
    <t xml:space="preserve">Mole % </t>
  </si>
  <si>
    <t>Instrument reading</t>
  </si>
  <si>
    <t>Exposure</t>
  </si>
  <si>
    <t>Calculated</t>
  </si>
  <si>
    <t>For a given instrument reading, calculate exposure level of environment.</t>
  </si>
  <si>
    <t>Step 2: Enter sensitivity factors for each component in the mixture.  Factors for all components must be entered to get correct results.  Set blanks to a very large number.  Corresponding Exposures will calculate in the green cells.</t>
  </si>
  <si>
    <t>Instrument Response</t>
  </si>
  <si>
    <t>Response</t>
  </si>
  <si>
    <t>Instrument</t>
  </si>
  <si>
    <t>Exposure Level</t>
  </si>
  <si>
    <t>%OEL for Mixture</t>
  </si>
  <si>
    <t>Ratio of Instrument Reading / Calculated Exposure:</t>
  </si>
  <si>
    <t xml:space="preserve">Calculated </t>
  </si>
  <si>
    <t>Ratio</t>
  </si>
  <si>
    <t>Adjusted</t>
  </si>
  <si>
    <t>Composition</t>
  </si>
  <si>
    <t>Step 1: Enter instrument reading in yellow cell below.</t>
  </si>
  <si>
    <t>Step 2: Enter sensitivity factors for each component in the mixture.  Factors for all components must be entered to get correct results.  Set blanks to a very large number.  Corresponding Instrument Reading will calculate in the green cell.</t>
  </si>
  <si>
    <t>Determine Exposure Level for a given direct component measurement.</t>
  </si>
  <si>
    <t>Biphenyl</t>
  </si>
  <si>
    <t>92-52-4</t>
  </si>
  <si>
    <t>ANTIONE CONSTANTS</t>
  </si>
  <si>
    <t>For each compound, enter data in the blue columns.  VP will be calculated in column J.</t>
  </si>
  <si>
    <t>Compound</t>
  </si>
  <si>
    <t xml:space="preserve">  TEMPERATURE C</t>
  </si>
  <si>
    <t>VAPOR PRESURE</t>
  </si>
  <si>
    <t>mmhg</t>
  </si>
  <si>
    <t>Acetic Acid</t>
  </si>
  <si>
    <t>Acetone</t>
  </si>
  <si>
    <t>Aniline</t>
  </si>
  <si>
    <t>BENZENE</t>
  </si>
  <si>
    <t>Benzyl Alcohol</t>
  </si>
  <si>
    <t>1,3-Butadiene</t>
  </si>
  <si>
    <t>Butyl Chloride</t>
  </si>
  <si>
    <t>tert- butyl mercaptan</t>
  </si>
  <si>
    <t>Carbon Tetrachloride</t>
  </si>
  <si>
    <t>Chloroform</t>
  </si>
  <si>
    <t>Cyclohexane</t>
  </si>
  <si>
    <t>o-Dichlorobenzene</t>
  </si>
  <si>
    <t>Ethyl Acetate</t>
  </si>
  <si>
    <t>Ethyl Alcohol</t>
  </si>
  <si>
    <t>Ethyl Benzene</t>
  </si>
  <si>
    <t>Ethylene Dichloride</t>
  </si>
  <si>
    <t>Ethylene Oxide</t>
  </si>
  <si>
    <t>Formic Acid</t>
  </si>
  <si>
    <t>n-Heptane</t>
  </si>
  <si>
    <t>n-Hexane</t>
  </si>
  <si>
    <t>Methyl Alcohol</t>
  </si>
  <si>
    <t>Methylene Chloride</t>
  </si>
  <si>
    <t>Methyl Ethyl Ketone</t>
  </si>
  <si>
    <t>Methyl Chloride</t>
  </si>
  <si>
    <t>n-Pentane</t>
  </si>
  <si>
    <t>Phenol</t>
  </si>
  <si>
    <t>Propionic Acid</t>
  </si>
  <si>
    <t>Propyl Acetate</t>
  </si>
  <si>
    <t>Styrene</t>
  </si>
  <si>
    <t>Tetrachloroethylene</t>
  </si>
  <si>
    <t>Vinyl Acetate</t>
  </si>
  <si>
    <t>Vinyl Chloride</t>
  </si>
  <si>
    <t>o-xylene</t>
  </si>
  <si>
    <t>m-xylene</t>
  </si>
  <si>
    <t>p-xylene</t>
  </si>
  <si>
    <t>Inorganics</t>
  </si>
  <si>
    <t>Chlorine</t>
  </si>
  <si>
    <t>Hydrogen Chloride</t>
  </si>
  <si>
    <t>Hydrogen Flouride</t>
  </si>
  <si>
    <t>Hydrogen Sulfide</t>
  </si>
  <si>
    <t>Oxygen</t>
  </si>
  <si>
    <t>Nitrogen</t>
  </si>
  <si>
    <t>Sulfur Dioxide</t>
  </si>
  <si>
    <t>Water</t>
  </si>
  <si>
    <t>To add new compounds:  Insert new line, enter data in blue area.  Copy VP formula from adjacent cell from cell in previous row.</t>
  </si>
  <si>
    <t>0</t>
  </si>
  <si>
    <t>Measurement *</t>
  </si>
  <si>
    <t>OK</t>
  </si>
  <si>
    <t>110-54-3</t>
  </si>
  <si>
    <t>Ethyl benzene</t>
  </si>
  <si>
    <t>Styrene - Polymer</t>
  </si>
  <si>
    <t>100-42-5</t>
  </si>
  <si>
    <t>Xylene</t>
  </si>
  <si>
    <t>106-42-3</t>
  </si>
  <si>
    <t>141-78-6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</si>
</sst>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%"/>
    <numFmt numFmtId="170" formatCode="0.000%"/>
    <numFmt numFmtId="171" formatCode="0.0000%"/>
    <numFmt numFmtId="172" formatCode="0.00000%"/>
    <numFmt numFmtId="173" formatCode="0.000000%"/>
    <numFmt numFmtId="174" formatCode="0.0000000"/>
    <numFmt numFmtId="175" formatCode="0.00000000"/>
    <numFmt numFmtId="176" formatCode="00000"/>
    <numFmt numFmtId="177" formatCode="0.000000000"/>
    <numFmt numFmtId="178" formatCode="0.0000000000"/>
    <numFmt numFmtId="179" formatCode="0.00000000000"/>
    <numFmt numFmtId="180" formatCode="0.000000000000"/>
    <numFmt numFmtId="181" formatCode="_(* #,##0.000_);_(* \(#,##0.000\);_(* &quot;-&quot;??_);_(@_)"/>
    <numFmt numFmtId="182" formatCode="_(* #,##0.0000_);_(* \(#,##0.0000\);_(* &quot;-&quot;??_);_(@_)"/>
    <numFmt numFmtId="183" formatCode="_(* #,##0.0000_);_(* \(#,##0.0000\);_(* &quot;-&quot;????_);_(@_)"/>
    <numFmt numFmtId="184" formatCode="_(* #,##0.00000_);_(* \(#,##0.00000\);_(* &quot;-&quot;??_);_(@_)"/>
    <numFmt numFmtId="185" formatCode="0.00_)"/>
  </numFmts>
  <fonts count="25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sz val="8"/>
      <name val="Arial"/>
      <family val="0"/>
    </font>
    <font>
      <b/>
      <sz val="18"/>
      <color indexed="10"/>
      <name val="Helv"/>
      <family val="0"/>
    </font>
    <font>
      <b/>
      <sz val="14"/>
      <color indexed="12"/>
      <name val="Helv"/>
      <family val="0"/>
    </font>
    <font>
      <sz val="12"/>
      <name val="Helv"/>
      <family val="0"/>
    </font>
    <font>
      <sz val="12"/>
      <color indexed="12"/>
      <name val="Helv"/>
      <family val="0"/>
    </font>
    <font>
      <b/>
      <sz val="12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49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164" fontId="12" fillId="0" borderId="0" xfId="0" applyNumberFormat="1" applyFont="1" applyBorder="1" applyAlignment="1">
      <alignment horizontal="left"/>
    </xf>
    <xf numFmtId="175" fontId="12" fillId="0" borderId="0" xfId="0" applyNumberFormat="1" applyFont="1" applyBorder="1" applyAlignment="1">
      <alignment horizontal="left"/>
    </xf>
    <xf numFmtId="173" fontId="12" fillId="0" borderId="0" xfId="21" applyNumberFormat="1" applyFont="1" applyBorder="1" applyAlignment="1">
      <alignment horizontal="left"/>
    </xf>
    <xf numFmtId="49" fontId="0" fillId="0" borderId="2" xfId="0" applyNumberFormat="1" applyBorder="1" applyAlignment="1">
      <alignment/>
    </xf>
    <xf numFmtId="0" fontId="10" fillId="0" borderId="3" xfId="0" applyFont="1" applyBorder="1" applyAlignment="1">
      <alignment horizontal="center"/>
    </xf>
    <xf numFmtId="166" fontId="10" fillId="0" borderId="3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49" fontId="0" fillId="0" borderId="4" xfId="0" applyNumberFormat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0" borderId="6" xfId="0" applyBorder="1" applyAlignment="1" quotePrefix="1">
      <alignment horizontal="left"/>
    </xf>
    <xf numFmtId="0" fontId="0" fillId="0" borderId="6" xfId="0" applyBorder="1" applyAlignment="1">
      <alignment horizontal="center"/>
    </xf>
    <xf numFmtId="166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8" fillId="0" borderId="6" xfId="0" applyFont="1" applyBorder="1" applyAlignment="1">
      <alignment horizontal="left"/>
    </xf>
    <xf numFmtId="166" fontId="0" fillId="2" borderId="1" xfId="0" applyNumberFormat="1" applyFill="1" applyBorder="1" applyAlignment="1">
      <alignment horizontal="center"/>
    </xf>
    <xf numFmtId="166" fontId="0" fillId="2" borderId="5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0" fillId="0" borderId="7" xfId="0" applyBorder="1" applyAlignment="1">
      <alignment/>
    </xf>
    <xf numFmtId="0" fontId="8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2" fontId="1" fillId="2" borderId="13" xfId="0" applyNumberFormat="1" applyFont="1" applyFill="1" applyBorder="1" applyAlignment="1">
      <alignment/>
    </xf>
    <xf numFmtId="164" fontId="0" fillId="2" borderId="14" xfId="0" applyNumberFormat="1" applyFill="1" applyBorder="1" applyAlignment="1">
      <alignment/>
    </xf>
    <xf numFmtId="0" fontId="6" fillId="0" borderId="10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12" fillId="0" borderId="18" xfId="0" applyFont="1" applyBorder="1" applyAlignment="1">
      <alignment horizontal="center"/>
    </xf>
    <xf numFmtId="164" fontId="0" fillId="0" borderId="19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0" fillId="0" borderId="20" xfId="0" applyFont="1" applyBorder="1" applyAlignment="1">
      <alignment/>
    </xf>
    <xf numFmtId="0" fontId="14" fillId="0" borderId="0" xfId="0" applyFont="1" applyBorder="1" applyAlignment="1">
      <alignment horizontal="right"/>
    </xf>
    <xf numFmtId="2" fontId="12" fillId="0" borderId="0" xfId="0" applyNumberFormat="1" applyFont="1" applyBorder="1" applyAlignment="1">
      <alignment horizontal="center" wrapText="1"/>
    </xf>
    <xf numFmtId="49" fontId="0" fillId="3" borderId="4" xfId="0" applyNumberForma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49" fontId="0" fillId="3" borderId="21" xfId="0" applyNumberFormat="1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168" fontId="0" fillId="2" borderId="22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right"/>
    </xf>
    <xf numFmtId="2" fontId="0" fillId="2" borderId="13" xfId="0" applyNumberFormat="1" applyFont="1" applyFill="1" applyBorder="1" applyAlignment="1">
      <alignment horizontal="right"/>
    </xf>
    <xf numFmtId="0" fontId="8" fillId="0" borderId="6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6" xfId="0" applyBorder="1" applyAlignment="1" applyProtection="1" quotePrefix="1">
      <alignment horizontal="left"/>
      <protection/>
    </xf>
    <xf numFmtId="0" fontId="0" fillId="0" borderId="6" xfId="0" applyBorder="1" applyAlignment="1" applyProtection="1">
      <alignment horizontal="center"/>
      <protection/>
    </xf>
    <xf numFmtId="166" fontId="0" fillId="0" borderId="6" xfId="0" applyNumberFormat="1" applyBorder="1" applyAlignment="1" applyProtection="1">
      <alignment horizontal="center"/>
      <protection/>
    </xf>
    <xf numFmtId="2" fontId="0" fillId="0" borderId="6" xfId="0" applyNumberFormat="1" applyBorder="1" applyAlignment="1" applyProtection="1">
      <alignment horizontal="center"/>
      <protection/>
    </xf>
    <xf numFmtId="1" fontId="0" fillId="0" borderId="17" xfId="0" applyNumberFormat="1" applyBorder="1" applyAlignment="1" applyProtection="1">
      <alignment horizontal="center"/>
      <protection/>
    </xf>
    <xf numFmtId="164" fontId="0" fillId="0" borderId="19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49" fontId="0" fillId="0" borderId="2" xfId="0" applyNumberFormat="1" applyBorder="1" applyAlignment="1" applyProtection="1">
      <alignment/>
      <protection/>
    </xf>
    <xf numFmtId="0" fontId="10" fillId="0" borderId="3" xfId="0" applyFont="1" applyBorder="1" applyAlignment="1" applyProtection="1">
      <alignment horizontal="center"/>
      <protection/>
    </xf>
    <xf numFmtId="166" fontId="10" fillId="0" borderId="3" xfId="0" applyNumberFormat="1" applyFont="1" applyBorder="1" applyAlignment="1" applyProtection="1">
      <alignment horizontal="center"/>
      <protection/>
    </xf>
    <xf numFmtId="2" fontId="10" fillId="0" borderId="3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49" fontId="0" fillId="0" borderId="4" xfId="0" applyNumberForma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/>
      <protection/>
    </xf>
    <xf numFmtId="166" fontId="10" fillId="0" borderId="1" xfId="0" applyNumberFormat="1" applyFont="1" applyBorder="1" applyAlignment="1" applyProtection="1">
      <alignment horizontal="center"/>
      <protection/>
    </xf>
    <xf numFmtId="2" fontId="10" fillId="0" borderId="1" xfId="0" applyNumberFormat="1" applyFont="1" applyBorder="1" applyAlignment="1" applyProtection="1">
      <alignment horizontal="center"/>
      <protection/>
    </xf>
    <xf numFmtId="49" fontId="0" fillId="3" borderId="4" xfId="0" applyNumberFormat="1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166" fontId="0" fillId="0" borderId="1" xfId="0" applyNumberFormat="1" applyBorder="1" applyAlignment="1" applyProtection="1">
      <alignment horizontal="center"/>
      <protection/>
    </xf>
    <xf numFmtId="166" fontId="0" fillId="2" borderId="1" xfId="0" applyNumberFormat="1" applyFill="1" applyBorder="1" applyAlignment="1" applyProtection="1">
      <alignment horizontal="center"/>
      <protection/>
    </xf>
    <xf numFmtId="168" fontId="0" fillId="2" borderId="22" xfId="0" applyNumberFormat="1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 applyProtection="1">
      <alignment horizontal="center"/>
      <protection/>
    </xf>
    <xf numFmtId="49" fontId="0" fillId="3" borderId="21" xfId="0" applyNumberFormat="1" applyFill="1" applyBorder="1" applyAlignment="1" applyProtection="1">
      <alignment/>
      <protection/>
    </xf>
    <xf numFmtId="0" fontId="0" fillId="3" borderId="5" xfId="0" applyFill="1" applyBorder="1" applyAlignment="1" applyProtection="1">
      <alignment horizontal="center"/>
      <protection/>
    </xf>
    <xf numFmtId="0" fontId="0" fillId="3" borderId="5" xfId="0" applyFont="1" applyFill="1" applyBorder="1" applyAlignment="1" applyProtection="1">
      <alignment horizontal="center"/>
      <protection/>
    </xf>
    <xf numFmtId="166" fontId="0" fillId="0" borderId="5" xfId="0" applyNumberFormat="1" applyBorder="1" applyAlignment="1" applyProtection="1">
      <alignment horizontal="center"/>
      <protection/>
    </xf>
    <xf numFmtId="166" fontId="0" fillId="2" borderId="5" xfId="0" applyNumberForma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66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66" fontId="9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8" fillId="0" borderId="8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175" fontId="12" fillId="0" borderId="0" xfId="0" applyNumberFormat="1" applyFont="1" applyBorder="1" applyAlignment="1" applyProtection="1">
      <alignment horizontal="left"/>
      <protection/>
    </xf>
    <xf numFmtId="0" fontId="0" fillId="2" borderId="1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right"/>
      <protection/>
    </xf>
    <xf numFmtId="173" fontId="12" fillId="0" borderId="0" xfId="21" applyNumberFormat="1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2" borderId="10" xfId="0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2" fontId="0" fillId="2" borderId="0" xfId="0" applyNumberFormat="1" applyFont="1" applyFill="1" applyBorder="1" applyAlignment="1" applyProtection="1">
      <alignment horizontal="right"/>
      <protection/>
    </xf>
    <xf numFmtId="2" fontId="0" fillId="2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66" fontId="0" fillId="0" borderId="13" xfId="0" applyNumberFormat="1" applyBorder="1" applyAlignment="1" applyProtection="1">
      <alignment horizontal="center"/>
      <protection/>
    </xf>
    <xf numFmtId="2" fontId="0" fillId="2" borderId="13" xfId="0" applyNumberFormat="1" applyFont="1" applyFill="1" applyBorder="1" applyAlignment="1" applyProtection="1">
      <alignment horizontal="right"/>
      <protection/>
    </xf>
    <xf numFmtId="2" fontId="0" fillId="2" borderId="13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164" fontId="1" fillId="2" borderId="8" xfId="0" applyNumberFormat="1" applyFont="1" applyFill="1" applyBorder="1" applyAlignment="1" applyProtection="1">
      <alignment/>
      <protection/>
    </xf>
    <xf numFmtId="164" fontId="2" fillId="2" borderId="9" xfId="0" applyNumberFormat="1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2" fontId="1" fillId="2" borderId="13" xfId="0" applyNumberFormat="1" applyFont="1" applyFill="1" applyBorder="1" applyAlignment="1" applyProtection="1">
      <alignment/>
      <protection/>
    </xf>
    <xf numFmtId="164" fontId="0" fillId="2" borderId="14" xfId="0" applyNumberForma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4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49" fontId="10" fillId="0" borderId="2" xfId="0" applyNumberFormat="1" applyFont="1" applyBorder="1" applyAlignment="1">
      <alignment/>
    </xf>
    <xf numFmtId="0" fontId="10" fillId="0" borderId="3" xfId="0" applyFont="1" applyBorder="1" applyAlignment="1">
      <alignment/>
    </xf>
    <xf numFmtId="164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21" xfId="0" applyBorder="1" applyAlignment="1">
      <alignment/>
    </xf>
    <xf numFmtId="0" fontId="0" fillId="0" borderId="5" xfId="0" applyBorder="1" applyAlignment="1">
      <alignment/>
    </xf>
    <xf numFmtId="166" fontId="5" fillId="0" borderId="23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8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/>
    </xf>
    <xf numFmtId="164" fontId="10" fillId="0" borderId="22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10" fontId="0" fillId="2" borderId="22" xfId="0" applyNumberFormat="1" applyFill="1" applyBorder="1" applyAlignment="1">
      <alignment horizontal="center"/>
    </xf>
    <xf numFmtId="10" fontId="0" fillId="2" borderId="23" xfId="0" applyNumberForma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2" fontId="0" fillId="2" borderId="11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166" fontId="0" fillId="0" borderId="20" xfId="0" applyNumberFormat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22" xfId="0" applyFont="1" applyBorder="1" applyAlignment="1" quotePrefix="1">
      <alignment horizontal="center"/>
    </xf>
    <xf numFmtId="49" fontId="0" fillId="0" borderId="4" xfId="0" applyNumberFormat="1" applyFill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77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center" wrapText="1"/>
    </xf>
    <xf numFmtId="10" fontId="0" fillId="0" borderId="0" xfId="21" applyNumberFormat="1" applyAlignment="1">
      <alignment/>
    </xf>
    <xf numFmtId="182" fontId="0" fillId="0" borderId="0" xfId="0" applyNumberFormat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>
      <alignment horizontal="center"/>
    </xf>
    <xf numFmtId="182" fontId="0" fillId="0" borderId="1" xfId="15" applyNumberForma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82" fontId="0" fillId="0" borderId="5" xfId="15" applyNumberFormat="1" applyBorder="1" applyAlignment="1">
      <alignment horizontal="center"/>
    </xf>
    <xf numFmtId="182" fontId="8" fillId="2" borderId="24" xfId="15" applyNumberFormat="1" applyFont="1" applyFill="1" applyBorder="1" applyAlignment="1">
      <alignment/>
    </xf>
    <xf numFmtId="182" fontId="0" fillId="0" borderId="22" xfId="15" applyNumberFormat="1" applyFill="1" applyBorder="1" applyAlignment="1">
      <alignment/>
    </xf>
    <xf numFmtId="182" fontId="0" fillId="0" borderId="23" xfId="15" applyNumberFormat="1" applyFill="1" applyBorder="1" applyAlignment="1">
      <alignment/>
    </xf>
    <xf numFmtId="166" fontId="0" fillId="4" borderId="24" xfId="0" applyNumberFormat="1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49" fontId="8" fillId="0" borderId="0" xfId="0" applyNumberFormat="1" applyFont="1" applyBorder="1" applyAlignment="1">
      <alignment/>
    </xf>
    <xf numFmtId="1" fontId="10" fillId="0" borderId="20" xfId="0" applyNumberFormat="1" applyFont="1" applyBorder="1" applyAlignment="1" applyProtection="1">
      <alignment horizontal="center"/>
      <protection/>
    </xf>
    <xf numFmtId="1" fontId="10" fillId="0" borderId="22" xfId="0" applyNumberFormat="1" applyFont="1" applyBorder="1" applyAlignment="1" applyProtection="1">
      <alignment horizontal="center"/>
      <protection/>
    </xf>
    <xf numFmtId="10" fontId="0" fillId="2" borderId="22" xfId="0" applyNumberFormat="1" applyFill="1" applyBorder="1" applyAlignment="1" applyProtection="1">
      <alignment horizontal="center"/>
      <protection/>
    </xf>
    <xf numFmtId="10" fontId="0" fillId="2" borderId="23" xfId="0" applyNumberFormat="1" applyFill="1" applyBorder="1" applyAlignment="1" applyProtection="1">
      <alignment horizontal="center"/>
      <protection/>
    </xf>
    <xf numFmtId="180" fontId="0" fillId="0" borderId="0" xfId="0" applyNumberFormat="1" applyBorder="1" applyAlignment="1" applyProtection="1">
      <alignment horizontal="left"/>
      <protection/>
    </xf>
    <xf numFmtId="177" fontId="0" fillId="0" borderId="0" xfId="0" applyNumberFormat="1" applyBorder="1" applyAlignment="1" applyProtection="1">
      <alignment/>
      <protection/>
    </xf>
    <xf numFmtId="2" fontId="0" fillId="2" borderId="11" xfId="0" applyNumberFormat="1" applyFont="1" applyFill="1" applyBorder="1" applyAlignment="1" applyProtection="1">
      <alignment horizontal="center"/>
      <protection/>
    </xf>
    <xf numFmtId="2" fontId="0" fillId="2" borderId="14" xfId="0" applyNumberFormat="1" applyFont="1" applyFill="1" applyBorder="1" applyAlignment="1" applyProtection="1">
      <alignment horizontal="center"/>
      <protection/>
    </xf>
    <xf numFmtId="0" fontId="6" fillId="2" borderId="12" xfId="0" applyFont="1" applyFill="1" applyBorder="1" applyAlignment="1" applyProtection="1">
      <alignment/>
      <protection/>
    </xf>
    <xf numFmtId="0" fontId="6" fillId="2" borderId="13" xfId="0" applyFont="1" applyFill="1" applyBorder="1" applyAlignment="1" applyProtection="1">
      <alignment horizontal="right"/>
      <protection/>
    </xf>
    <xf numFmtId="0" fontId="6" fillId="2" borderId="1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49" fontId="6" fillId="0" borderId="2" xfId="0" applyNumberFormat="1" applyFont="1" applyFill="1" applyBorder="1" applyAlignment="1" applyProtection="1">
      <alignment horizontal="center"/>
      <protection/>
    </xf>
    <xf numFmtId="49" fontId="6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/>
      <protection/>
    </xf>
    <xf numFmtId="166" fontId="0" fillId="0" borderId="20" xfId="0" applyNumberFormat="1" applyBorder="1" applyAlignment="1" applyProtection="1">
      <alignment horizontal="center"/>
      <protection/>
    </xf>
    <xf numFmtId="49" fontId="6" fillId="0" borderId="4" xfId="0" applyNumberFormat="1" applyFont="1" applyFill="1" applyBorder="1" applyAlignment="1" applyProtection="1">
      <alignment horizontal="center"/>
      <protection/>
    </xf>
    <xf numFmtId="49" fontId="6" fillId="0" borderId="1" xfId="0" applyNumberFormat="1" applyFont="1" applyFill="1" applyBorder="1" applyAlignment="1" applyProtection="1">
      <alignment horizontal="center"/>
      <protection/>
    </xf>
    <xf numFmtId="164" fontId="18" fillId="0" borderId="1" xfId="0" applyNumberFormat="1" applyFont="1" applyBorder="1" applyAlignment="1" applyProtection="1">
      <alignment horizontal="center"/>
      <protection/>
    </xf>
    <xf numFmtId="0" fontId="6" fillId="0" borderId="22" xfId="0" applyFont="1" applyBorder="1" applyAlignment="1" applyProtection="1" quotePrefix="1">
      <alignment horizontal="center"/>
      <protection/>
    </xf>
    <xf numFmtId="49" fontId="0" fillId="0" borderId="4" xfId="0" applyNumberFormat="1" applyFill="1" applyBorder="1" applyAlignment="1" applyProtection="1">
      <alignment horizontal="center"/>
      <protection/>
    </xf>
    <xf numFmtId="49" fontId="0" fillId="0" borderId="1" xfId="0" applyNumberFormat="1" applyFill="1" applyBorder="1" applyAlignment="1" applyProtection="1">
      <alignment horizontal="center"/>
      <protection/>
    </xf>
    <xf numFmtId="165" fontId="0" fillId="0" borderId="1" xfId="0" applyNumberFormat="1" applyBorder="1" applyAlignment="1" applyProtection="1">
      <alignment horizontal="center"/>
      <protection/>
    </xf>
    <xf numFmtId="165" fontId="0" fillId="0" borderId="22" xfId="0" applyNumberFormat="1" applyBorder="1" applyAlignment="1" applyProtection="1">
      <alignment horizontal="center"/>
      <protection/>
    </xf>
    <xf numFmtId="49" fontId="0" fillId="0" borderId="21" xfId="0" applyNumberFormat="1" applyFill="1" applyBorder="1" applyAlignment="1" applyProtection="1">
      <alignment horizontal="center"/>
      <protection/>
    </xf>
    <xf numFmtId="49" fontId="0" fillId="0" borderId="5" xfId="0" applyNumberFormat="1" applyFill="1" applyBorder="1" applyAlignment="1" applyProtection="1">
      <alignment horizontal="center"/>
      <protection/>
    </xf>
    <xf numFmtId="165" fontId="0" fillId="0" borderId="5" xfId="0" applyNumberFormat="1" applyBorder="1" applyAlignment="1" applyProtection="1">
      <alignment horizontal="center"/>
      <protection/>
    </xf>
    <xf numFmtId="165" fontId="0" fillId="0" borderId="23" xfId="0" applyNumberFormat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center" wrapText="1"/>
      <protection/>
    </xf>
    <xf numFmtId="164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49" fontId="10" fillId="0" borderId="2" xfId="0" applyNumberFormat="1" applyFont="1" applyBorder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164" fontId="10" fillId="0" borderId="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49" fontId="10" fillId="0" borderId="4" xfId="0" applyNumberFormat="1" applyFont="1" applyBorder="1" applyAlignment="1" applyProtection="1">
      <alignment horizontal="center"/>
      <protection/>
    </xf>
    <xf numFmtId="49" fontId="10" fillId="0" borderId="1" xfId="0" applyNumberFormat="1" applyFont="1" applyBorder="1" applyAlignment="1" applyProtection="1">
      <alignment horizontal="center"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22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4" xfId="0" applyNumberFormat="1" applyBorder="1" applyAlignment="1" applyProtection="1">
      <alignment horizontal="center"/>
      <protection/>
    </xf>
    <xf numFmtId="0" fontId="0" fillId="0" borderId="1" xfId="0" applyNumberFormat="1" applyBorder="1" applyAlignment="1" applyProtection="1">
      <alignment horizontal="center"/>
      <protection/>
    </xf>
    <xf numFmtId="165" fontId="0" fillId="4" borderId="1" xfId="0" applyNumberForma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2" fontId="6" fillId="0" borderId="22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66" fontId="5" fillId="0" borderId="23" xfId="0" applyNumberFormat="1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0" fontId="0" fillId="0" borderId="0" xfId="21" applyNumberForma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right"/>
      <protection/>
    </xf>
    <xf numFmtId="166" fontId="0" fillId="4" borderId="24" xfId="0" applyNumberFormat="1" applyFill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/>
      <protection/>
    </xf>
    <xf numFmtId="182" fontId="0" fillId="0" borderId="0" xfId="15" applyNumberFormat="1" applyAlignment="1" applyProtection="1">
      <alignment horizontal="right"/>
      <protection/>
    </xf>
    <xf numFmtId="182" fontId="0" fillId="2" borderId="0" xfId="15" applyNumberForma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82" fontId="0" fillId="0" borderId="0" xfId="0" applyNumberFormat="1" applyAlignment="1" applyProtection="1">
      <alignment/>
      <protection/>
    </xf>
    <xf numFmtId="182" fontId="8" fillId="2" borderId="0" xfId="15" applyNumberFormat="1" applyFont="1" applyFill="1" applyAlignment="1" applyProtection="1">
      <alignment/>
      <protection/>
    </xf>
    <xf numFmtId="10" fontId="0" fillId="2" borderId="0" xfId="21" applyNumberFormat="1" applyFill="1" applyAlignment="1" applyProtection="1">
      <alignment/>
      <protection/>
    </xf>
    <xf numFmtId="184" fontId="0" fillId="2" borderId="0" xfId="0" applyNumberFormat="1" applyFill="1" applyAlignment="1" applyProtection="1">
      <alignment/>
      <protection/>
    </xf>
    <xf numFmtId="0" fontId="8" fillId="0" borderId="0" xfId="0" applyFont="1" applyBorder="1" applyAlignment="1" applyProtection="1">
      <alignment horizontal="left" wrapText="1"/>
      <protection/>
    </xf>
    <xf numFmtId="49" fontId="6" fillId="0" borderId="2" xfId="0" applyNumberFormat="1" applyFont="1" applyBorder="1" applyAlignment="1" applyProtection="1">
      <alignment horizontal="center"/>
      <protection/>
    </xf>
    <xf numFmtId="49" fontId="6" fillId="0" borderId="3" xfId="0" applyNumberFormat="1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49" fontId="6" fillId="0" borderId="4" xfId="0" applyNumberFormat="1" applyFont="1" applyBorder="1" applyAlignment="1" applyProtection="1">
      <alignment horizontal="center"/>
      <protection/>
    </xf>
    <xf numFmtId="49" fontId="6" fillId="0" borderId="1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49" fontId="0" fillId="0" borderId="4" xfId="0" applyNumberFormat="1" applyBorder="1" applyAlignment="1" applyProtection="1">
      <alignment horizontal="center"/>
      <protection/>
    </xf>
    <xf numFmtId="49" fontId="0" fillId="0" borderId="1" xfId="0" applyNumberFormat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/>
    </xf>
    <xf numFmtId="182" fontId="0" fillId="0" borderId="1" xfId="15" applyNumberFormat="1" applyBorder="1" applyAlignment="1" applyProtection="1">
      <alignment horizontal="center"/>
      <protection/>
    </xf>
    <xf numFmtId="182" fontId="0" fillId="0" borderId="22" xfId="15" applyNumberFormat="1" applyFill="1" applyBorder="1" applyAlignment="1" applyProtection="1">
      <alignment/>
      <protection/>
    </xf>
    <xf numFmtId="49" fontId="0" fillId="0" borderId="21" xfId="0" applyNumberFormat="1" applyBorder="1" applyAlignment="1" applyProtection="1">
      <alignment horizontal="center"/>
      <protection/>
    </xf>
    <xf numFmtId="49" fontId="0" fillId="0" borderId="5" xfId="0" applyNumberFormat="1" applyBorder="1" applyAlignment="1" applyProtection="1">
      <alignment horizontal="center"/>
      <protection/>
    </xf>
    <xf numFmtId="0" fontId="0" fillId="4" borderId="5" xfId="0" applyFill="1" applyBorder="1" applyAlignment="1" applyProtection="1">
      <alignment horizontal="center"/>
      <protection/>
    </xf>
    <xf numFmtId="182" fontId="0" fillId="0" borderId="5" xfId="15" applyNumberFormat="1" applyBorder="1" applyAlignment="1" applyProtection="1">
      <alignment horizontal="center"/>
      <protection/>
    </xf>
    <xf numFmtId="182" fontId="0" fillId="0" borderId="23" xfId="15" applyNumberFormat="1" applyFill="1" applyBorder="1" applyAlignment="1" applyProtection="1">
      <alignment/>
      <protection/>
    </xf>
    <xf numFmtId="182" fontId="8" fillId="2" borderId="24" xfId="15" applyNumberFormat="1" applyFont="1" applyFill="1" applyBorder="1" applyAlignment="1" applyProtection="1">
      <alignment/>
      <protection/>
    </xf>
    <xf numFmtId="0" fontId="6" fillId="0" borderId="1" xfId="0" applyFont="1" applyBorder="1" applyAlignment="1">
      <alignment horizontal="right"/>
    </xf>
    <xf numFmtId="182" fontId="0" fillId="0" borderId="1" xfId="15" applyNumberFormat="1" applyBorder="1" applyAlignment="1">
      <alignment horizontal="right"/>
    </xf>
    <xf numFmtId="0" fontId="6" fillId="0" borderId="3" xfId="0" applyFont="1" applyBorder="1" applyAlignment="1">
      <alignment horizontal="right"/>
    </xf>
    <xf numFmtId="182" fontId="0" fillId="2" borderId="22" xfId="15" applyNumberFormat="1" applyFill="1" applyBorder="1" applyAlignment="1">
      <alignment horizontal="center"/>
    </xf>
    <xf numFmtId="182" fontId="0" fillId="0" borderId="5" xfId="15" applyNumberFormat="1" applyBorder="1" applyAlignment="1">
      <alignment horizontal="right"/>
    </xf>
    <xf numFmtId="182" fontId="0" fillId="2" borderId="23" xfId="15" applyNumberFormat="1" applyFill="1" applyBorder="1" applyAlignment="1">
      <alignment horizontal="center"/>
    </xf>
    <xf numFmtId="10" fontId="0" fillId="2" borderId="25" xfId="21" applyNumberFormat="1" applyFill="1" applyBorder="1" applyAlignment="1">
      <alignment/>
    </xf>
    <xf numFmtId="184" fontId="0" fillId="2" borderId="24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right"/>
    </xf>
    <xf numFmtId="164" fontId="8" fillId="0" borderId="19" xfId="0" applyNumberFormat="1" applyFont="1" applyBorder="1" applyAlignment="1">
      <alignment horizontal="center" wrapText="1"/>
    </xf>
    <xf numFmtId="164" fontId="8" fillId="0" borderId="6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2" fontId="0" fillId="3" borderId="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185" fontId="20" fillId="0" borderId="30" xfId="0" applyNumberFormat="1" applyFont="1" applyBorder="1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/>
    </xf>
    <xf numFmtId="10" fontId="0" fillId="5" borderId="22" xfId="0" applyNumberFormat="1" applyFill="1" applyBorder="1" applyAlignment="1">
      <alignment horizontal="center"/>
    </xf>
    <xf numFmtId="165" fontId="0" fillId="5" borderId="1" xfId="0" applyNumberFormat="1" applyFill="1" applyBorder="1" applyAlignment="1" applyProtection="1">
      <alignment horizontal="center"/>
      <protection locked="0"/>
    </xf>
    <xf numFmtId="168" fontId="0" fillId="5" borderId="22" xfId="0" applyNumberFormat="1" applyFont="1" applyFill="1" applyBorder="1" applyAlignment="1">
      <alignment horizontal="center"/>
    </xf>
    <xf numFmtId="185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>
      <alignment horizontal="right"/>
    </xf>
    <xf numFmtId="185" fontId="0" fillId="0" borderId="11" xfId="0" applyNumberFormat="1" applyBorder="1" applyAlignment="1" applyProtection="1">
      <alignment horizontal="right"/>
      <protection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185" fontId="22" fillId="0" borderId="0" xfId="0" applyNumberFormat="1" applyFont="1" applyBorder="1" applyAlignment="1" applyProtection="1">
      <alignment horizontal="left"/>
      <protection locked="0"/>
    </xf>
    <xf numFmtId="185" fontId="23" fillId="0" borderId="32" xfId="0" applyNumberFormat="1" applyFont="1" applyBorder="1" applyAlignment="1" applyProtection="1">
      <alignment horizontal="center"/>
      <protection locked="0"/>
    </xf>
    <xf numFmtId="0" fontId="23" fillId="0" borderId="33" xfId="0" applyFont="1" applyBorder="1" applyAlignment="1" applyProtection="1">
      <alignment horizontal="center"/>
      <protection locked="0"/>
    </xf>
    <xf numFmtId="185" fontId="23" fillId="0" borderId="33" xfId="0" applyNumberFormat="1" applyFont="1" applyBorder="1" applyAlignment="1" applyProtection="1">
      <alignment horizontal="center"/>
      <protection locked="0"/>
    </xf>
    <xf numFmtId="164" fontId="23" fillId="0" borderId="34" xfId="0" applyNumberFormat="1" applyFont="1" applyBorder="1" applyAlignment="1" applyProtection="1">
      <alignment horizontal="right"/>
      <protection locked="0"/>
    </xf>
    <xf numFmtId="166" fontId="0" fillId="0" borderId="11" xfId="0" applyNumberFormat="1" applyBorder="1" applyAlignment="1" applyProtection="1">
      <alignment horizontal="right"/>
      <protection locked="0"/>
    </xf>
    <xf numFmtId="185" fontId="23" fillId="0" borderId="35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185" fontId="23" fillId="0" borderId="0" xfId="0" applyNumberFormat="1" applyFont="1" applyBorder="1" applyAlignment="1" applyProtection="1">
      <alignment horizontal="center"/>
      <protection locked="0"/>
    </xf>
    <xf numFmtId="164" fontId="23" fillId="0" borderId="36" xfId="0" applyNumberFormat="1" applyFont="1" applyBorder="1" applyAlignment="1" applyProtection="1">
      <alignment horizontal="right"/>
      <protection locked="0"/>
    </xf>
    <xf numFmtId="0" fontId="23" fillId="0" borderId="36" xfId="0" applyFont="1" applyBorder="1" applyAlignment="1" applyProtection="1">
      <alignment horizontal="right"/>
      <protection locked="0"/>
    </xf>
    <xf numFmtId="185" fontId="24" fillId="0" borderId="0" xfId="0" applyNumberFormat="1" applyFont="1" applyBorder="1" applyAlignment="1" applyProtection="1">
      <alignment horizontal="left"/>
      <protection locked="0"/>
    </xf>
    <xf numFmtId="185" fontId="23" fillId="0" borderId="37" xfId="0" applyNumberFormat="1" applyFont="1" applyBorder="1" applyAlignment="1" applyProtection="1">
      <alignment horizontal="center"/>
      <protection locked="0"/>
    </xf>
    <xf numFmtId="0" fontId="23" fillId="0" borderId="38" xfId="0" applyFont="1" applyBorder="1" applyAlignment="1" applyProtection="1">
      <alignment horizontal="center"/>
      <protection locked="0"/>
    </xf>
    <xf numFmtId="185" fontId="23" fillId="0" borderId="38" xfId="0" applyNumberFormat="1" applyFont="1" applyBorder="1" applyAlignment="1" applyProtection="1">
      <alignment horizontal="center"/>
      <protection locked="0"/>
    </xf>
    <xf numFmtId="164" fontId="23" fillId="0" borderId="39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185" fontId="23" fillId="0" borderId="0" xfId="0" applyNumberFormat="1" applyFont="1" applyAlignment="1" applyProtection="1">
      <alignment horizontal="center"/>
      <protection locked="0"/>
    </xf>
    <xf numFmtId="185" fontId="22" fillId="3" borderId="0" xfId="0" applyNumberFormat="1" applyFont="1" applyFill="1" applyBorder="1" applyAlignment="1" applyProtection="1">
      <alignment horizontal="left"/>
      <protection locked="0"/>
    </xf>
    <xf numFmtId="185" fontId="23" fillId="3" borderId="35" xfId="0" applyNumberFormat="1" applyFont="1" applyFill="1" applyBorder="1" applyAlignment="1" applyProtection="1">
      <alignment horizontal="center"/>
      <protection locked="0"/>
    </xf>
    <xf numFmtId="0" fontId="23" fillId="3" borderId="0" xfId="0" applyFont="1" applyFill="1" applyBorder="1" applyAlignment="1" applyProtection="1">
      <alignment horizontal="center"/>
      <protection locked="0"/>
    </xf>
    <xf numFmtId="185" fontId="23" fillId="3" borderId="0" xfId="0" applyNumberFormat="1" applyFont="1" applyFill="1" applyBorder="1" applyAlignment="1" applyProtection="1">
      <alignment horizontal="center"/>
      <protection locked="0"/>
    </xf>
    <xf numFmtId="164" fontId="23" fillId="3" borderId="36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center"/>
    </xf>
    <xf numFmtId="166" fontId="0" fillId="3" borderId="11" xfId="0" applyNumberFormat="1" applyFill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/>
    </xf>
    <xf numFmtId="0" fontId="8" fillId="0" borderId="26" xfId="0" applyFont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6" xfId="0" applyFont="1" applyBorder="1" applyAlignment="1" applyProtection="1">
      <alignment horizontal="left"/>
      <protection/>
    </xf>
    <xf numFmtId="2" fontId="0" fillId="5" borderId="0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19" xfId="0" applyNumberFormat="1" applyFont="1" applyBorder="1" applyAlignment="1">
      <alignment horizontal="center" wrapText="1"/>
    </xf>
    <xf numFmtId="164" fontId="8" fillId="0" borderId="6" xfId="0" applyNumberFormat="1" applyFont="1" applyBorder="1" applyAlignment="1">
      <alignment horizontal="center" wrapText="1"/>
    </xf>
    <xf numFmtId="2" fontId="12" fillId="0" borderId="0" xfId="0" applyNumberFormat="1" applyFont="1" applyBorder="1" applyAlignment="1">
      <alignment horizontal="center" wrapText="1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5" fontId="21" fillId="0" borderId="40" xfId="0" applyNumberFormat="1" applyFont="1" applyBorder="1" applyAlignment="1" applyProtection="1">
      <alignment horizontal="center" wrapText="1"/>
      <protection/>
    </xf>
    <xf numFmtId="185" fontId="21" fillId="0" borderId="41" xfId="0" applyNumberFormat="1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center" wrapText="1"/>
      <protection locked="0"/>
    </xf>
    <xf numFmtId="0" fontId="21" fillId="0" borderId="14" xfId="0" applyFont="1" applyBorder="1" applyAlignment="1" applyProtection="1">
      <alignment horizontal="center" wrapText="1"/>
      <protection locked="0"/>
    </xf>
    <xf numFmtId="164" fontId="8" fillId="0" borderId="19" xfId="0" applyNumberFormat="1" applyFont="1" applyBorder="1" applyAlignment="1" applyProtection="1">
      <alignment horizontal="center" wrapText="1"/>
      <protection/>
    </xf>
    <xf numFmtId="164" fontId="8" fillId="0" borderId="6" xfId="0" applyNumberFormat="1" applyFont="1" applyBorder="1" applyAlignment="1" applyProtection="1">
      <alignment horizontal="center" wrapText="1"/>
      <protection/>
    </xf>
    <xf numFmtId="2" fontId="12" fillId="0" borderId="0" xfId="0" applyNumberFormat="1" applyFont="1" applyBorder="1" applyAlignment="1" applyProtection="1">
      <alignment horizontal="center" wrapText="1"/>
      <protection/>
    </xf>
    <xf numFmtId="0" fontId="8" fillId="0" borderId="6" xfId="0" applyFont="1" applyBorder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5"/>
  <sheetViews>
    <sheetView showGridLines="0" workbookViewId="0" topLeftCell="A1">
      <selection activeCell="F9" sqref="F9"/>
    </sheetView>
  </sheetViews>
  <sheetFormatPr defaultColWidth="9.140625" defaultRowHeight="12.75"/>
  <cols>
    <col min="1" max="1" width="13.421875" style="0" customWidth="1"/>
    <col min="2" max="2" width="28.00390625" style="0" customWidth="1"/>
    <col min="3" max="3" width="20.421875" style="0" customWidth="1"/>
    <col min="4" max="4" width="14.7109375" style="0" customWidth="1"/>
    <col min="5" max="5" width="12.00390625" style="0" bestFit="1" customWidth="1"/>
    <col min="6" max="6" width="14.7109375" style="0" bestFit="1" customWidth="1"/>
    <col min="7" max="7" width="11.57421875" style="0" customWidth="1"/>
    <col min="8" max="8" width="13.57421875" style="0" customWidth="1"/>
    <col min="9" max="9" width="12.00390625" style="0" customWidth="1"/>
    <col min="10" max="10" width="12.57421875" style="0" customWidth="1"/>
    <col min="11" max="11" width="13.8515625" style="0" customWidth="1"/>
    <col min="12" max="12" width="15.7109375" style="0" customWidth="1"/>
    <col min="13" max="13" width="37.421875" style="0" customWidth="1"/>
    <col min="14" max="14" width="12.140625" style="0" bestFit="1" customWidth="1"/>
    <col min="15" max="15" width="10.8515625" style="0" bestFit="1" customWidth="1"/>
    <col min="16" max="16" width="15.8515625" style="0" bestFit="1" customWidth="1"/>
  </cols>
  <sheetData>
    <row r="1" spans="1:23" ht="23.25" customHeight="1" thickBot="1">
      <c r="A1" s="49" t="s">
        <v>57</v>
      </c>
      <c r="C1" s="45" t="s">
        <v>56</v>
      </c>
      <c r="D1" s="46"/>
      <c r="E1" s="46"/>
      <c r="F1" s="46"/>
      <c r="G1" s="47"/>
      <c r="H1" s="47"/>
      <c r="I1" s="47"/>
      <c r="J1" s="47"/>
      <c r="K1" s="48"/>
      <c r="L1" s="81"/>
      <c r="M1" s="83"/>
      <c r="N1" s="84"/>
      <c r="O1" s="84"/>
      <c r="P1" s="85"/>
      <c r="Q1" s="4"/>
      <c r="R1" s="4"/>
      <c r="S1" s="4"/>
      <c r="T1" s="4"/>
      <c r="U1" s="4"/>
      <c r="V1" s="4"/>
      <c r="W1" s="4"/>
    </row>
    <row r="2" spans="1:23" ht="38.25" customHeight="1" thickBot="1" thickTop="1">
      <c r="A2" s="386" t="s">
        <v>62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7"/>
      <c r="Q2" s="4"/>
      <c r="R2" s="4"/>
      <c r="S2" s="4"/>
      <c r="T2" s="4"/>
      <c r="U2" s="4"/>
      <c r="V2" s="4"/>
      <c r="W2" s="4"/>
    </row>
    <row r="3" spans="1:23" ht="14.25" thickBot="1" thickTop="1">
      <c r="A3" s="14"/>
      <c r="B3" s="15"/>
      <c r="C3" s="16" t="s">
        <v>49</v>
      </c>
      <c r="D3" s="16" t="s">
        <v>55</v>
      </c>
      <c r="E3" s="16" t="s">
        <v>54</v>
      </c>
      <c r="F3" s="16" t="s">
        <v>53</v>
      </c>
      <c r="G3" s="16" t="s">
        <v>52</v>
      </c>
      <c r="H3" s="16" t="s">
        <v>51</v>
      </c>
      <c r="I3" s="16" t="s">
        <v>50</v>
      </c>
      <c r="J3" s="16" t="s">
        <v>49</v>
      </c>
      <c r="K3" s="16" t="s">
        <v>47</v>
      </c>
      <c r="L3" s="82" t="s">
        <v>46</v>
      </c>
      <c r="Q3" s="4"/>
      <c r="R3" s="4"/>
      <c r="S3" s="4"/>
      <c r="T3" s="4"/>
      <c r="U3" s="4"/>
      <c r="V3" s="4"/>
      <c r="W3" s="4"/>
    </row>
    <row r="4" spans="1:23" ht="12.75">
      <c r="A4" s="39"/>
      <c r="B4" s="40"/>
      <c r="C4" s="40"/>
      <c r="D4" s="40"/>
      <c r="E4" s="40"/>
      <c r="F4" s="40"/>
      <c r="G4" s="41"/>
      <c r="H4" s="41" t="s">
        <v>48</v>
      </c>
      <c r="I4" s="41"/>
      <c r="J4" s="41" t="s">
        <v>48</v>
      </c>
      <c r="K4" s="42" t="s">
        <v>47</v>
      </c>
      <c r="L4" s="220" t="s">
        <v>46</v>
      </c>
      <c r="Q4" s="4"/>
      <c r="R4" s="4"/>
      <c r="S4" s="4"/>
      <c r="T4" s="4"/>
      <c r="U4" s="4"/>
      <c r="V4" s="4"/>
      <c r="W4" s="4"/>
    </row>
    <row r="5" spans="1:23" ht="12.75">
      <c r="A5" s="43" t="s">
        <v>45</v>
      </c>
      <c r="B5" s="7" t="s">
        <v>13</v>
      </c>
      <c r="C5" s="7" t="s">
        <v>44</v>
      </c>
      <c r="D5" s="7" t="s">
        <v>43</v>
      </c>
      <c r="E5" s="7" t="s">
        <v>42</v>
      </c>
      <c r="F5" s="7" t="s">
        <v>41</v>
      </c>
      <c r="G5" s="6" t="s">
        <v>40</v>
      </c>
      <c r="H5" s="6" t="s">
        <v>39</v>
      </c>
      <c r="I5" s="6" t="s">
        <v>11</v>
      </c>
      <c r="J5" s="6" t="s">
        <v>38</v>
      </c>
      <c r="K5" s="5" t="s">
        <v>37</v>
      </c>
      <c r="L5" s="221" t="s">
        <v>36</v>
      </c>
      <c r="Q5" s="4"/>
      <c r="R5" s="4"/>
      <c r="S5" s="4"/>
      <c r="T5" s="4"/>
      <c r="U5" s="4"/>
      <c r="V5" s="4"/>
      <c r="W5" s="4"/>
    </row>
    <row r="6" spans="1:23" ht="12.75">
      <c r="A6" s="43" t="s">
        <v>34</v>
      </c>
      <c r="B6" s="7" t="s">
        <v>6</v>
      </c>
      <c r="C6" s="7" t="s">
        <v>33</v>
      </c>
      <c r="D6" s="7" t="s">
        <v>32</v>
      </c>
      <c r="E6" s="7" t="s">
        <v>32</v>
      </c>
      <c r="F6" s="7" t="s">
        <v>32</v>
      </c>
      <c r="G6" s="6" t="s">
        <v>31</v>
      </c>
      <c r="H6" s="6" t="s">
        <v>30</v>
      </c>
      <c r="I6" s="6" t="s">
        <v>29</v>
      </c>
      <c r="J6" s="6" t="s">
        <v>28</v>
      </c>
      <c r="K6" s="5" t="s">
        <v>27</v>
      </c>
      <c r="L6" s="221" t="s">
        <v>26</v>
      </c>
      <c r="Q6" s="4"/>
      <c r="R6" s="4"/>
      <c r="S6" s="4"/>
      <c r="T6" s="4"/>
      <c r="U6" s="4"/>
      <c r="V6" s="4"/>
      <c r="W6" s="4"/>
    </row>
    <row r="7" spans="1:23" ht="12.75">
      <c r="A7" s="89" t="s">
        <v>24</v>
      </c>
      <c r="B7" s="90" t="s">
        <v>23</v>
      </c>
      <c r="C7" s="90">
        <v>99.9</v>
      </c>
      <c r="D7" s="91">
        <v>50</v>
      </c>
      <c r="E7" s="90">
        <v>92.1</v>
      </c>
      <c r="F7" s="90">
        <v>28.44</v>
      </c>
      <c r="G7" s="2">
        <v>1.0847</v>
      </c>
      <c r="H7" s="2">
        <v>0.9988</v>
      </c>
      <c r="I7" s="2">
        <v>28.4063</v>
      </c>
      <c r="J7" s="2">
        <v>0.9961</v>
      </c>
      <c r="K7" s="50">
        <v>0.5681</v>
      </c>
      <c r="L7" s="222">
        <v>1</v>
      </c>
      <c r="Q7" s="4"/>
      <c r="R7" s="4"/>
      <c r="S7" s="4"/>
      <c r="T7" s="4"/>
      <c r="U7" s="4"/>
      <c r="V7" s="4"/>
      <c r="W7" s="4"/>
    </row>
    <row r="8" spans="1:23" ht="12.75">
      <c r="A8" s="89" t="s">
        <v>22</v>
      </c>
      <c r="B8" s="91" t="s">
        <v>21</v>
      </c>
      <c r="C8" s="91">
        <v>0.1</v>
      </c>
      <c r="D8" s="91">
        <v>0.5</v>
      </c>
      <c r="E8" s="91">
        <v>78.1</v>
      </c>
      <c r="F8" s="91">
        <v>95.18</v>
      </c>
      <c r="G8" s="2">
        <v>0.0013</v>
      </c>
      <c r="H8" s="2">
        <v>0.0012</v>
      </c>
      <c r="I8" s="2">
        <v>0.1122</v>
      </c>
      <c r="J8" s="2">
        <v>0.0039</v>
      </c>
      <c r="K8" s="50">
        <v>0.2244</v>
      </c>
      <c r="L8" s="222">
        <v>0.3951</v>
      </c>
      <c r="Q8" s="4"/>
      <c r="R8" s="4"/>
      <c r="S8" s="4"/>
      <c r="T8" s="4"/>
      <c r="U8" s="4"/>
      <c r="V8" s="4"/>
      <c r="W8" s="4"/>
    </row>
    <row r="9" spans="1:23" ht="12.75">
      <c r="A9" s="89"/>
      <c r="B9" s="91"/>
      <c r="C9" s="91">
        <v>0.001</v>
      </c>
      <c r="D9" s="91">
        <v>1000</v>
      </c>
      <c r="E9" s="91">
        <v>1000</v>
      </c>
      <c r="F9" s="91">
        <v>0.001</v>
      </c>
      <c r="G9" s="2">
        <v>0</v>
      </c>
      <c r="H9" s="2">
        <v>0</v>
      </c>
      <c r="I9" s="2">
        <v>0</v>
      </c>
      <c r="J9" s="2">
        <v>0</v>
      </c>
      <c r="K9" s="50">
        <v>0</v>
      </c>
      <c r="L9" s="222">
        <v>0</v>
      </c>
      <c r="Q9" s="4"/>
      <c r="R9" s="4"/>
      <c r="S9" s="4"/>
      <c r="T9" s="4"/>
      <c r="U9" s="4"/>
      <c r="V9" s="4"/>
      <c r="W9" s="4"/>
    </row>
    <row r="10" spans="1:23" ht="12.75">
      <c r="A10" s="89"/>
      <c r="B10" s="91"/>
      <c r="C10" s="91">
        <v>0.001</v>
      </c>
      <c r="D10" s="91">
        <v>1000</v>
      </c>
      <c r="E10" s="91">
        <v>1000</v>
      </c>
      <c r="F10" s="91">
        <v>0.001</v>
      </c>
      <c r="G10" s="2">
        <v>0</v>
      </c>
      <c r="H10" s="2">
        <v>0</v>
      </c>
      <c r="I10" s="2">
        <v>0</v>
      </c>
      <c r="J10" s="2">
        <v>0</v>
      </c>
      <c r="K10" s="50">
        <v>0</v>
      </c>
      <c r="L10" s="222">
        <v>0</v>
      </c>
      <c r="Q10" s="4"/>
      <c r="R10" s="4"/>
      <c r="S10" s="4"/>
      <c r="T10" s="4"/>
      <c r="U10" s="4"/>
      <c r="V10" s="4"/>
      <c r="W10" s="4"/>
    </row>
    <row r="11" spans="1:23" ht="12.75">
      <c r="A11" s="89"/>
      <c r="B11" s="92"/>
      <c r="C11" s="91">
        <v>0.001</v>
      </c>
      <c r="D11" s="91">
        <v>1000</v>
      </c>
      <c r="E11" s="91">
        <v>1000</v>
      </c>
      <c r="F11" s="91">
        <v>0.001</v>
      </c>
      <c r="G11" s="2">
        <v>0</v>
      </c>
      <c r="H11" s="2">
        <v>0</v>
      </c>
      <c r="I11" s="2">
        <v>0</v>
      </c>
      <c r="J11" s="2">
        <v>0</v>
      </c>
      <c r="K11" s="50">
        <v>0</v>
      </c>
      <c r="L11" s="222">
        <v>0</v>
      </c>
      <c r="Q11" s="4"/>
      <c r="R11" s="4"/>
      <c r="S11" s="4"/>
      <c r="T11" s="4"/>
      <c r="U11" s="4"/>
      <c r="V11" s="4"/>
      <c r="W11" s="4"/>
    </row>
    <row r="12" spans="1:23" ht="12.75">
      <c r="A12" s="89"/>
      <c r="B12" s="91"/>
      <c r="C12" s="91">
        <v>0.001</v>
      </c>
      <c r="D12" s="91">
        <v>1000</v>
      </c>
      <c r="E12" s="91">
        <v>1000</v>
      </c>
      <c r="F12" s="91">
        <v>0.001</v>
      </c>
      <c r="G12" s="2">
        <v>0</v>
      </c>
      <c r="H12" s="2">
        <v>0</v>
      </c>
      <c r="I12" s="2">
        <v>0</v>
      </c>
      <c r="J12" s="2">
        <v>0</v>
      </c>
      <c r="K12" s="50">
        <v>0</v>
      </c>
      <c r="L12" s="222">
        <v>0</v>
      </c>
      <c r="Q12" s="4"/>
      <c r="R12" s="4"/>
      <c r="S12" s="4"/>
      <c r="T12" s="4"/>
      <c r="U12" s="4"/>
      <c r="V12" s="4"/>
      <c r="W12" s="4"/>
    </row>
    <row r="13" spans="1:23" ht="12.75">
      <c r="A13" s="89"/>
      <c r="B13" s="91"/>
      <c r="C13" s="91">
        <v>0.001</v>
      </c>
      <c r="D13" s="91">
        <v>1000</v>
      </c>
      <c r="E13" s="91">
        <v>1000</v>
      </c>
      <c r="F13" s="91">
        <v>0.001</v>
      </c>
      <c r="G13" s="2">
        <v>0</v>
      </c>
      <c r="H13" s="2">
        <v>0</v>
      </c>
      <c r="I13" s="2">
        <v>0</v>
      </c>
      <c r="J13" s="2">
        <v>0</v>
      </c>
      <c r="K13" s="50">
        <v>0</v>
      </c>
      <c r="L13" s="222">
        <v>0</v>
      </c>
      <c r="Q13" s="4"/>
      <c r="R13" s="4"/>
      <c r="S13" s="4"/>
      <c r="T13" s="4"/>
      <c r="U13" s="4"/>
      <c r="V13" s="4"/>
      <c r="W13" s="4"/>
    </row>
    <row r="14" spans="1:23" ht="13.5" thickBot="1">
      <c r="A14" s="93"/>
      <c r="B14" s="94"/>
      <c r="C14" s="94">
        <v>0.001</v>
      </c>
      <c r="D14" s="95">
        <v>1000</v>
      </c>
      <c r="E14" s="94">
        <v>1000</v>
      </c>
      <c r="F14" s="95">
        <v>0.001</v>
      </c>
      <c r="G14" s="44">
        <v>0</v>
      </c>
      <c r="H14" s="44">
        <v>0</v>
      </c>
      <c r="I14" s="44">
        <v>0</v>
      </c>
      <c r="J14" s="44">
        <v>0</v>
      </c>
      <c r="K14" s="51">
        <v>0</v>
      </c>
      <c r="L14" s="223">
        <v>0</v>
      </c>
      <c r="Q14" s="4"/>
      <c r="R14" s="4"/>
      <c r="S14" s="4"/>
      <c r="T14" s="4"/>
      <c r="U14" s="4"/>
      <c r="V14" s="4"/>
      <c r="W14" s="4"/>
    </row>
    <row r="15" spans="1:23" ht="12.75">
      <c r="A15" s="10"/>
      <c r="B15" s="3"/>
      <c r="C15" s="3"/>
      <c r="D15" s="19"/>
      <c r="E15" s="3"/>
      <c r="F15" s="3"/>
      <c r="G15" s="11"/>
      <c r="H15" s="11"/>
      <c r="I15" s="11"/>
      <c r="J15" s="11"/>
      <c r="K15" s="12"/>
      <c r="L15" s="17"/>
      <c r="Q15" s="4"/>
      <c r="R15" s="4"/>
      <c r="S15" s="4"/>
      <c r="T15" s="4"/>
      <c r="U15" s="4"/>
      <c r="V15" s="4"/>
      <c r="W15" s="4"/>
    </row>
    <row r="16" spans="1:23" ht="12.75">
      <c r="A16" s="10"/>
      <c r="B16" s="20" t="s">
        <v>20</v>
      </c>
      <c r="C16" s="20">
        <v>100.006</v>
      </c>
      <c r="D16" s="20"/>
      <c r="E16" s="20"/>
      <c r="F16" s="20"/>
      <c r="G16" s="21">
        <v>1.086</v>
      </c>
      <c r="H16" s="21">
        <v>1</v>
      </c>
      <c r="I16" s="21">
        <v>28.5185</v>
      </c>
      <c r="J16" s="11"/>
      <c r="K16" s="4"/>
      <c r="L16" s="4"/>
      <c r="Q16" s="4"/>
      <c r="R16" s="4"/>
      <c r="S16" s="4"/>
      <c r="T16" s="4"/>
      <c r="U16" s="4"/>
      <c r="V16" s="4"/>
      <c r="W16" s="4"/>
    </row>
    <row r="17" spans="1:23" ht="12.75">
      <c r="A17" s="22"/>
      <c r="B17" s="23"/>
      <c r="C17" s="23"/>
      <c r="D17" s="23"/>
      <c r="E17" s="23"/>
      <c r="F17" s="23"/>
      <c r="G17" s="23"/>
      <c r="H17" s="23"/>
      <c r="I17" s="381"/>
      <c r="J17" s="381"/>
      <c r="K17" s="381"/>
      <c r="L17" s="250"/>
      <c r="Q17" s="4"/>
      <c r="R17" s="4"/>
      <c r="S17" s="4"/>
      <c r="T17" s="4"/>
      <c r="U17" s="4"/>
      <c r="V17" s="4"/>
      <c r="W17" s="4"/>
    </row>
    <row r="18" spans="1:22" ht="12.75">
      <c r="A18" s="26" t="s">
        <v>15</v>
      </c>
      <c r="B18" s="4"/>
      <c r="C18" s="3"/>
      <c r="D18" s="3"/>
      <c r="E18" s="3"/>
      <c r="F18" s="4"/>
      <c r="G18" s="4"/>
      <c r="H18" s="4"/>
      <c r="L18" s="249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3.5" thickBot="1">
      <c r="A19" s="26"/>
      <c r="B19" s="4"/>
      <c r="C19" s="3"/>
      <c r="D19" s="3"/>
      <c r="E19" s="3"/>
      <c r="F19" s="4"/>
      <c r="G19" s="4"/>
      <c r="H19" s="4"/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6.5" thickBot="1">
      <c r="A20" s="78"/>
      <c r="B20" s="79"/>
      <c r="C20" s="80"/>
      <c r="D20" s="388" t="s">
        <v>14</v>
      </c>
      <c r="E20" s="388"/>
      <c r="F20" s="388"/>
      <c r="G20" s="388"/>
      <c r="H20" s="389"/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3.5" thickTop="1">
      <c r="A21" s="71" t="s">
        <v>13</v>
      </c>
      <c r="B21" s="27" t="s">
        <v>12</v>
      </c>
      <c r="C21" s="28" t="s">
        <v>11</v>
      </c>
      <c r="D21" s="27" t="s">
        <v>10</v>
      </c>
      <c r="E21" s="27" t="s">
        <v>9</v>
      </c>
      <c r="F21" s="27" t="s">
        <v>8</v>
      </c>
      <c r="G21" s="27" t="s">
        <v>7</v>
      </c>
      <c r="H21" s="390" t="s">
        <v>69</v>
      </c>
      <c r="L21" s="53"/>
      <c r="M21" s="29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71" t="s">
        <v>6</v>
      </c>
      <c r="B22" s="27" t="s">
        <v>5</v>
      </c>
      <c r="C22" s="27" t="s">
        <v>4</v>
      </c>
      <c r="D22" s="27"/>
      <c r="E22" s="27"/>
      <c r="F22" s="27"/>
      <c r="G22" s="27"/>
      <c r="H22" s="390"/>
      <c r="L22" s="13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75" t="s">
        <v>23</v>
      </c>
      <c r="B23" s="30">
        <v>50</v>
      </c>
      <c r="C23" s="11">
        <v>28.4063</v>
      </c>
      <c r="D23" s="97">
        <v>37376.72</v>
      </c>
      <c r="E23" s="62">
        <v>373.77</v>
      </c>
      <c r="F23" s="62">
        <v>37.38</v>
      </c>
      <c r="G23" s="62">
        <v>3.74</v>
      </c>
      <c r="H23" s="227">
        <v>0.37</v>
      </c>
      <c r="L23" s="13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75" t="s">
        <v>21</v>
      </c>
      <c r="B24" s="30">
        <v>0.5</v>
      </c>
      <c r="C24" s="11">
        <v>0.1122</v>
      </c>
      <c r="D24" s="97">
        <v>147.66</v>
      </c>
      <c r="E24" s="62">
        <v>1.48</v>
      </c>
      <c r="F24" s="62">
        <v>0.15</v>
      </c>
      <c r="G24" s="62">
        <v>0.01</v>
      </c>
      <c r="H24" s="227">
        <v>0</v>
      </c>
      <c r="L24" s="13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75">
        <v>0</v>
      </c>
      <c r="B25" s="30">
        <v>1000</v>
      </c>
      <c r="C25" s="11">
        <v>0</v>
      </c>
      <c r="D25" s="97">
        <v>0</v>
      </c>
      <c r="E25" s="62">
        <v>0</v>
      </c>
      <c r="F25" s="62">
        <v>0</v>
      </c>
      <c r="G25" s="62">
        <v>0</v>
      </c>
      <c r="H25" s="227">
        <v>0</v>
      </c>
      <c r="L25" s="1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75">
        <v>0</v>
      </c>
      <c r="B26" s="30">
        <v>1000</v>
      </c>
      <c r="C26" s="11">
        <v>0</v>
      </c>
      <c r="D26" s="97">
        <v>0</v>
      </c>
      <c r="E26" s="62">
        <v>0</v>
      </c>
      <c r="F26" s="62">
        <v>0</v>
      </c>
      <c r="G26" s="62">
        <v>0</v>
      </c>
      <c r="H26" s="227">
        <v>0</v>
      </c>
      <c r="L26" s="13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75">
        <v>0</v>
      </c>
      <c r="B27" s="30">
        <v>1000</v>
      </c>
      <c r="C27" s="11">
        <v>0</v>
      </c>
      <c r="D27" s="97">
        <v>0</v>
      </c>
      <c r="E27" s="62">
        <v>0</v>
      </c>
      <c r="F27" s="62">
        <v>0</v>
      </c>
      <c r="G27" s="62">
        <v>0</v>
      </c>
      <c r="H27" s="227">
        <v>0</v>
      </c>
      <c r="L27" s="13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75">
        <v>0</v>
      </c>
      <c r="B28" s="30">
        <v>1000</v>
      </c>
      <c r="C28" s="11">
        <v>0</v>
      </c>
      <c r="D28" s="97">
        <v>0</v>
      </c>
      <c r="E28" s="62">
        <v>0</v>
      </c>
      <c r="F28" s="62">
        <v>0</v>
      </c>
      <c r="G28" s="62">
        <v>0</v>
      </c>
      <c r="H28" s="227">
        <v>0</v>
      </c>
      <c r="L28" s="13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75">
        <v>0</v>
      </c>
      <c r="B29" s="30">
        <v>1000</v>
      </c>
      <c r="C29" s="11">
        <v>0</v>
      </c>
      <c r="D29" s="97">
        <v>0</v>
      </c>
      <c r="E29" s="62">
        <v>0</v>
      </c>
      <c r="F29" s="62">
        <v>0</v>
      </c>
      <c r="G29" s="62">
        <v>0</v>
      </c>
      <c r="H29" s="227">
        <v>0</v>
      </c>
      <c r="L29" s="13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3.5" thickBot="1">
      <c r="A30" s="76">
        <v>0</v>
      </c>
      <c r="B30" s="77">
        <v>1000</v>
      </c>
      <c r="C30" s="72">
        <v>0</v>
      </c>
      <c r="D30" s="98">
        <v>0</v>
      </c>
      <c r="E30" s="73">
        <v>0</v>
      </c>
      <c r="F30" s="73">
        <v>0</v>
      </c>
      <c r="G30" s="73">
        <v>0</v>
      </c>
      <c r="H30" s="228">
        <v>0</v>
      </c>
      <c r="L30" s="13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3" ht="12.75">
      <c r="A31" s="10"/>
      <c r="B31" s="3"/>
      <c r="C31" s="30"/>
      <c r="D31" s="11"/>
      <c r="E31" s="31"/>
      <c r="F31" s="32"/>
      <c r="G31" s="33"/>
      <c r="H31" s="33"/>
      <c r="I31" s="33"/>
      <c r="J31" s="18"/>
      <c r="K31" s="18"/>
      <c r="L31" s="4"/>
      <c r="M31" s="13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 thickBot="1">
      <c r="A32" s="10"/>
      <c r="B32" s="3"/>
      <c r="C32" s="30"/>
      <c r="D32" s="11"/>
      <c r="E32" s="31"/>
      <c r="F32" s="32"/>
      <c r="G32" s="33"/>
      <c r="H32" s="33"/>
      <c r="I32" s="33"/>
      <c r="J32" s="18"/>
      <c r="K32" s="18"/>
      <c r="L32" s="4"/>
      <c r="M32" s="13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54"/>
      <c r="B33" s="55" t="s">
        <v>19</v>
      </c>
      <c r="C33" s="56"/>
      <c r="D33" s="11"/>
      <c r="E33" s="31"/>
      <c r="F33" s="32"/>
      <c r="G33" s="33"/>
      <c r="H33" s="33"/>
      <c r="I33" s="33"/>
      <c r="J33" s="18"/>
      <c r="K33" s="18"/>
      <c r="L33" s="4"/>
      <c r="M33" s="13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57" t="s">
        <v>18</v>
      </c>
      <c r="B34" s="24" t="s">
        <v>17</v>
      </c>
      <c r="C34" s="58" t="s">
        <v>16</v>
      </c>
      <c r="D34" s="11"/>
      <c r="E34" s="31"/>
      <c r="F34" s="32"/>
      <c r="G34" s="33"/>
      <c r="H34" s="33"/>
      <c r="I34" s="33"/>
      <c r="J34" s="18"/>
      <c r="K34" s="18"/>
      <c r="L34" s="4"/>
      <c r="M34" s="13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59">
        <v>99.9</v>
      </c>
      <c r="B35" s="52">
        <v>0.999</v>
      </c>
      <c r="C35" s="60">
        <v>92.0079</v>
      </c>
      <c r="D35" s="11"/>
      <c r="E35" s="31"/>
      <c r="F35" s="32"/>
      <c r="G35" s="33"/>
      <c r="H35" s="33"/>
      <c r="I35" s="33"/>
      <c r="J35" s="18"/>
      <c r="K35" s="18"/>
      <c r="L35" s="4"/>
      <c r="M35" s="13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61">
        <v>0.1</v>
      </c>
      <c r="B36" s="52">
        <v>0.001</v>
      </c>
      <c r="C36" s="60">
        <v>0.0781</v>
      </c>
      <c r="D36" s="11"/>
      <c r="E36" s="31"/>
      <c r="F36" s="32"/>
      <c r="G36" s="33"/>
      <c r="H36" s="33"/>
      <c r="I36" s="33"/>
      <c r="J36" s="18"/>
      <c r="K36" s="18"/>
      <c r="L36" s="4"/>
      <c r="M36" s="13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61">
        <v>0.001</v>
      </c>
      <c r="B37" s="52">
        <v>1E-05</v>
      </c>
      <c r="C37" s="60">
        <v>0.01</v>
      </c>
      <c r="D37" s="11"/>
      <c r="E37" s="31"/>
      <c r="F37" s="32"/>
      <c r="G37" s="33"/>
      <c r="H37" s="33"/>
      <c r="I37" s="33"/>
      <c r="J37" s="18"/>
      <c r="K37" s="18"/>
      <c r="L37" s="4"/>
      <c r="M37" s="13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61">
        <v>0.001</v>
      </c>
      <c r="B38" s="52">
        <v>1E-05</v>
      </c>
      <c r="C38" s="60">
        <v>0.01</v>
      </c>
      <c r="D38" s="11"/>
      <c r="E38" s="31"/>
      <c r="F38" s="32"/>
      <c r="G38" s="33"/>
      <c r="H38" s="33"/>
      <c r="I38" s="33"/>
      <c r="J38" s="18"/>
      <c r="K38" s="18"/>
      <c r="L38" s="4"/>
      <c r="M38" s="13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61">
        <v>0.001</v>
      </c>
      <c r="B39" s="52">
        <v>1E-05</v>
      </c>
      <c r="C39" s="60">
        <v>0.01</v>
      </c>
      <c r="D39" s="11"/>
      <c r="E39" s="31"/>
      <c r="F39" s="32"/>
      <c r="G39" s="33"/>
      <c r="H39" s="33"/>
      <c r="I39" s="33"/>
      <c r="J39" s="18"/>
      <c r="K39" s="18"/>
      <c r="L39" s="4"/>
      <c r="M39" s="13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61">
        <v>0.001</v>
      </c>
      <c r="B40" s="52">
        <v>1E-05</v>
      </c>
      <c r="C40" s="60">
        <v>0.01</v>
      </c>
      <c r="D40" s="11"/>
      <c r="E40" s="31"/>
      <c r="F40" s="32"/>
      <c r="G40" s="33"/>
      <c r="H40" s="33"/>
      <c r="I40" s="33"/>
      <c r="J40" s="18"/>
      <c r="K40" s="18"/>
      <c r="L40" s="4"/>
      <c r="M40" s="13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61">
        <v>0.001</v>
      </c>
      <c r="B41" s="52">
        <v>1E-05</v>
      </c>
      <c r="C41" s="60">
        <v>0.01</v>
      </c>
      <c r="D41" s="11"/>
      <c r="E41" s="31"/>
      <c r="F41" s="32"/>
      <c r="G41" s="33"/>
      <c r="H41" s="33"/>
      <c r="I41" s="33"/>
      <c r="J41" s="18"/>
      <c r="K41" s="18"/>
      <c r="L41" s="4"/>
      <c r="M41" s="13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61">
        <v>0.001</v>
      </c>
      <c r="B42" s="52">
        <v>1E-05</v>
      </c>
      <c r="C42" s="60">
        <v>0.01</v>
      </c>
      <c r="D42" s="11"/>
      <c r="E42" s="31"/>
      <c r="F42" s="32"/>
      <c r="G42" s="33"/>
      <c r="H42" s="33"/>
      <c r="I42" s="33"/>
      <c r="J42" s="18"/>
      <c r="K42" s="18"/>
      <c r="L42" s="4"/>
      <c r="M42" s="13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59"/>
      <c r="B43" s="52"/>
      <c r="C43" s="60"/>
      <c r="D43" s="11"/>
      <c r="E43" s="31"/>
      <c r="F43" s="32"/>
      <c r="G43" s="33"/>
      <c r="H43" s="33"/>
      <c r="I43" s="33"/>
      <c r="J43" s="18"/>
      <c r="K43" s="18"/>
      <c r="L43" s="4"/>
      <c r="M43" s="13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3.5" thickBot="1">
      <c r="A44" s="224"/>
      <c r="B44" s="225" t="s">
        <v>63</v>
      </c>
      <c r="C44" s="226">
        <v>92.146</v>
      </c>
      <c r="D44" s="11"/>
      <c r="E44" s="31"/>
      <c r="F44" s="32"/>
      <c r="G44" s="33"/>
      <c r="H44" s="33"/>
      <c r="I44" s="33"/>
      <c r="J44" s="18"/>
      <c r="K44" s="18"/>
      <c r="L44" s="4"/>
      <c r="M44" s="13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10"/>
      <c r="B45" s="3"/>
      <c r="C45" s="30"/>
      <c r="D45" s="11"/>
      <c r="E45" s="31"/>
      <c r="F45" s="32"/>
      <c r="G45" s="33"/>
      <c r="H45" s="33"/>
      <c r="I45" s="33"/>
      <c r="J45" s="18"/>
      <c r="K45" s="18"/>
      <c r="L45" s="4"/>
      <c r="M45" s="13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10"/>
      <c r="B46" s="3"/>
      <c r="C46" s="30"/>
      <c r="D46" s="11"/>
      <c r="E46" s="31"/>
      <c r="F46" s="34"/>
      <c r="G46" s="34"/>
      <c r="H46" s="33"/>
      <c r="I46" s="33"/>
      <c r="J46" s="18"/>
      <c r="K46" s="18"/>
      <c r="M46" s="13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29" t="s">
        <v>70</v>
      </c>
      <c r="B47" s="74"/>
      <c r="C47" s="9"/>
      <c r="D47" s="11"/>
      <c r="E47" s="31"/>
      <c r="F47" s="34"/>
      <c r="G47" s="34"/>
      <c r="H47" s="33"/>
      <c r="I47" s="33"/>
      <c r="J47" s="18"/>
      <c r="K47" s="18"/>
      <c r="L47" s="18"/>
      <c r="M47" s="13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.5" thickBot="1">
      <c r="A48" s="229"/>
      <c r="B48" s="74"/>
      <c r="C48" s="9"/>
      <c r="D48" s="11"/>
      <c r="E48" s="31"/>
      <c r="F48" s="34"/>
      <c r="G48" s="34"/>
      <c r="H48" s="33"/>
      <c r="I48" s="33"/>
      <c r="J48" s="18"/>
      <c r="K48" s="18"/>
      <c r="L48" s="18"/>
      <c r="M48" s="13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236" t="s">
        <v>45</v>
      </c>
      <c r="B49" s="237" t="s">
        <v>13</v>
      </c>
      <c r="C49" s="238"/>
      <c r="D49" s="239"/>
      <c r="E49" s="31"/>
      <c r="F49" s="34"/>
      <c r="G49" s="34"/>
      <c r="H49" s="33"/>
      <c r="I49" s="33"/>
      <c r="J49" s="18"/>
      <c r="K49" s="18"/>
      <c r="L49" s="18"/>
      <c r="M49" s="13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240" t="s">
        <v>34</v>
      </c>
      <c r="B50" s="232" t="s">
        <v>6</v>
      </c>
      <c r="C50" s="233" t="s">
        <v>3</v>
      </c>
      <c r="D50" s="241" t="s">
        <v>71</v>
      </c>
      <c r="E50" s="31"/>
      <c r="F50" s="34"/>
      <c r="G50" s="34"/>
      <c r="H50" s="33"/>
      <c r="I50" s="33"/>
      <c r="J50" s="18"/>
      <c r="K50" s="18"/>
      <c r="L50" s="18"/>
      <c r="M50" s="13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242" t="s">
        <v>24</v>
      </c>
      <c r="B51" s="234" t="s">
        <v>23</v>
      </c>
      <c r="C51" s="235">
        <v>187.959</v>
      </c>
      <c r="D51" s="243">
        <v>0.005</v>
      </c>
      <c r="E51" s="31"/>
      <c r="F51" s="34"/>
      <c r="G51" s="34"/>
      <c r="H51" s="33"/>
      <c r="I51" s="33"/>
      <c r="J51" s="18"/>
      <c r="K51" s="18"/>
      <c r="L51" s="18"/>
      <c r="M51" s="13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242" t="s">
        <v>22</v>
      </c>
      <c r="B52" s="234" t="s">
        <v>21</v>
      </c>
      <c r="C52" s="235">
        <v>1.594</v>
      </c>
      <c r="D52" s="243">
        <v>0.001</v>
      </c>
      <c r="E52" s="31"/>
      <c r="F52" s="34"/>
      <c r="G52" s="34"/>
      <c r="H52" s="33"/>
      <c r="I52" s="33"/>
      <c r="J52" s="18"/>
      <c r="K52" s="18"/>
      <c r="L52" s="18"/>
      <c r="M52" s="13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242" t="s">
        <v>146</v>
      </c>
      <c r="B53" s="234" t="s">
        <v>146</v>
      </c>
      <c r="C53" s="235">
        <v>40816.327</v>
      </c>
      <c r="D53" s="243">
        <v>0</v>
      </c>
      <c r="E53" s="31"/>
      <c r="F53" s="34"/>
      <c r="G53" s="34"/>
      <c r="H53" s="33"/>
      <c r="I53" s="33"/>
      <c r="J53" s="18"/>
      <c r="K53" s="18"/>
      <c r="L53" s="18"/>
      <c r="M53" s="13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242" t="s">
        <v>146</v>
      </c>
      <c r="B54" s="234" t="s">
        <v>146</v>
      </c>
      <c r="C54" s="235">
        <v>40816.327</v>
      </c>
      <c r="D54" s="243">
        <v>0</v>
      </c>
      <c r="E54" s="31"/>
      <c r="F54" s="34"/>
      <c r="G54" s="34"/>
      <c r="H54" s="33"/>
      <c r="I54" s="33"/>
      <c r="J54" s="18"/>
      <c r="K54" s="18"/>
      <c r="L54" s="18"/>
      <c r="M54" s="13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>
      <c r="A55" s="242" t="s">
        <v>146</v>
      </c>
      <c r="B55" s="234" t="s">
        <v>146</v>
      </c>
      <c r="C55" s="235">
        <v>40816.327</v>
      </c>
      <c r="D55" s="243">
        <v>0</v>
      </c>
      <c r="E55" s="31"/>
      <c r="F55" s="34"/>
      <c r="G55" s="34"/>
      <c r="H55" s="33"/>
      <c r="I55" s="33"/>
      <c r="J55" s="18"/>
      <c r="K55" s="18"/>
      <c r="L55" s="18"/>
      <c r="M55" s="13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>
      <c r="A56" s="242" t="s">
        <v>146</v>
      </c>
      <c r="B56" s="234" t="s">
        <v>146</v>
      </c>
      <c r="C56" s="235">
        <v>40816.327</v>
      </c>
      <c r="D56" s="243">
        <v>0</v>
      </c>
      <c r="E56" s="31"/>
      <c r="F56" s="34"/>
      <c r="G56" s="34"/>
      <c r="H56" s="33"/>
      <c r="I56" s="33"/>
      <c r="J56" s="18"/>
      <c r="K56" s="18"/>
      <c r="L56" s="18"/>
      <c r="M56" s="13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242" t="s">
        <v>146</v>
      </c>
      <c r="B57" s="234" t="s">
        <v>146</v>
      </c>
      <c r="C57" s="235">
        <v>40816.327</v>
      </c>
      <c r="D57" s="243">
        <v>0</v>
      </c>
      <c r="E57" s="31"/>
      <c r="F57" s="34"/>
      <c r="G57" s="34"/>
      <c r="H57" s="33"/>
      <c r="I57" s="33"/>
      <c r="J57" s="18"/>
      <c r="K57" s="18"/>
      <c r="L57" s="18"/>
      <c r="M57" s="13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 thickBot="1">
      <c r="A58" s="244" t="s">
        <v>146</v>
      </c>
      <c r="B58" s="245" t="s">
        <v>146</v>
      </c>
      <c r="C58" s="246">
        <v>40816.327</v>
      </c>
      <c r="D58" s="247">
        <v>0</v>
      </c>
      <c r="E58" s="31"/>
      <c r="F58" s="34"/>
      <c r="G58" s="34"/>
      <c r="H58" s="33"/>
      <c r="I58" s="33"/>
      <c r="J58" s="18"/>
      <c r="K58" s="18"/>
      <c r="L58" s="18"/>
      <c r="M58" s="13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231"/>
      <c r="B59" s="231"/>
      <c r="C59" s="230"/>
      <c r="D59" s="230"/>
      <c r="E59" s="31"/>
      <c r="F59" s="34"/>
      <c r="G59" s="34"/>
      <c r="H59" s="33"/>
      <c r="I59" s="33"/>
      <c r="J59" s="18"/>
      <c r="K59" s="18"/>
      <c r="L59" s="18"/>
      <c r="M59" s="13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>
      <c r="A60" s="10"/>
      <c r="B60" s="3"/>
      <c r="C60" s="30"/>
      <c r="D60" s="230">
        <v>0.006</v>
      </c>
      <c r="E60" s="31"/>
      <c r="F60" s="34"/>
      <c r="G60" s="34"/>
      <c r="H60" s="33"/>
      <c r="I60" s="33"/>
      <c r="J60" s="18"/>
      <c r="K60" s="18"/>
      <c r="L60" s="18"/>
      <c r="M60" s="13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 thickBot="1">
      <c r="A61" s="10"/>
      <c r="B61" s="3"/>
      <c r="C61" s="30"/>
      <c r="D61" s="18"/>
      <c r="E61" s="31"/>
      <c r="F61" s="34"/>
      <c r="G61" s="34"/>
      <c r="H61" s="33"/>
      <c r="I61" s="33"/>
      <c r="J61" s="18"/>
      <c r="K61" s="18"/>
      <c r="L61" s="18"/>
      <c r="M61" s="13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>
      <c r="A62" s="63" t="s">
        <v>2</v>
      </c>
      <c r="B62" s="64"/>
      <c r="C62" s="65">
        <v>168.3</v>
      </c>
      <c r="D62" s="66" t="s">
        <v>1</v>
      </c>
      <c r="E62" s="31"/>
      <c r="F62" s="34"/>
      <c r="G62" s="34"/>
      <c r="H62" s="33"/>
      <c r="I62" s="33"/>
      <c r="J62" s="18"/>
      <c r="K62" s="18"/>
      <c r="L62" s="18"/>
      <c r="M62" s="13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.5" thickBot="1">
      <c r="A63" s="67" t="s">
        <v>0</v>
      </c>
      <c r="B63" s="68"/>
      <c r="C63" s="69">
        <v>44.74</v>
      </c>
      <c r="D63" s="70"/>
      <c r="E63" s="31"/>
      <c r="F63" s="34"/>
      <c r="G63" s="34"/>
      <c r="H63" s="33"/>
      <c r="I63" s="33"/>
      <c r="J63" s="18"/>
      <c r="K63" s="18"/>
      <c r="L63" s="18"/>
      <c r="M63" s="13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10"/>
      <c r="B64" s="3"/>
      <c r="C64" s="30"/>
      <c r="D64" s="11"/>
      <c r="E64" s="31"/>
      <c r="F64" s="34"/>
      <c r="G64" s="34"/>
      <c r="H64" s="33"/>
      <c r="I64" s="33"/>
      <c r="J64" s="18"/>
      <c r="K64" s="18"/>
      <c r="L64" s="18"/>
      <c r="M64" s="13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279" t="s">
        <v>92</v>
      </c>
      <c r="B65" s="4"/>
      <c r="C65" s="4"/>
      <c r="D65" s="3"/>
      <c r="E65" s="3"/>
      <c r="F65" s="3"/>
      <c r="G65" s="4"/>
      <c r="H65" s="4"/>
      <c r="I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58.5" customHeight="1" thickBot="1">
      <c r="A66" s="382" t="s">
        <v>68</v>
      </c>
      <c r="B66" s="383"/>
      <c r="C66" s="383"/>
      <c r="D66" s="383"/>
      <c r="E66" s="216"/>
      <c r="F66" s="216"/>
      <c r="G66" s="4"/>
      <c r="H66" s="4"/>
      <c r="I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4.25" thickBot="1" thickTop="1">
      <c r="A67" s="10"/>
      <c r="B67" s="4"/>
      <c r="C67" s="217"/>
      <c r="D67" s="196"/>
      <c r="E67" s="4"/>
      <c r="F67" s="4"/>
      <c r="G67" s="4"/>
      <c r="H67" s="4"/>
      <c r="I67" s="4"/>
      <c r="J67" s="4"/>
      <c r="K67" s="4"/>
      <c r="L67" s="4"/>
      <c r="M67" s="13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13" ht="12.75">
      <c r="A68" s="205"/>
      <c r="B68" s="206"/>
      <c r="C68" s="207" t="s">
        <v>58</v>
      </c>
      <c r="D68" s="86"/>
      <c r="E68" s="197"/>
      <c r="F68" s="197"/>
      <c r="M68" s="1"/>
    </row>
    <row r="69" spans="1:6" ht="12.75">
      <c r="A69" s="208" t="s">
        <v>45</v>
      </c>
      <c r="B69" s="200" t="s">
        <v>13</v>
      </c>
      <c r="C69" s="201" t="s">
        <v>147</v>
      </c>
      <c r="D69" s="218" t="s">
        <v>35</v>
      </c>
      <c r="E69" s="198"/>
      <c r="F69" s="198"/>
    </row>
    <row r="70" spans="1:6" ht="12.75">
      <c r="A70" s="208" t="s">
        <v>34</v>
      </c>
      <c r="B70" s="200" t="s">
        <v>6</v>
      </c>
      <c r="C70" s="201" t="s">
        <v>5</v>
      </c>
      <c r="D70" s="218" t="s">
        <v>25</v>
      </c>
      <c r="E70" s="198"/>
      <c r="F70" s="198"/>
    </row>
    <row r="71" spans="1:6" ht="12.75">
      <c r="A71" s="214" t="s">
        <v>24</v>
      </c>
      <c r="B71" s="215" t="s">
        <v>23</v>
      </c>
      <c r="C71" s="203">
        <v>10</v>
      </c>
      <c r="D71" s="96">
        <v>10</v>
      </c>
      <c r="E71" s="267"/>
      <c r="F71" s="268"/>
    </row>
    <row r="72" spans="1:6" ht="12.75">
      <c r="A72" s="214" t="s">
        <v>22</v>
      </c>
      <c r="B72" s="215" t="s">
        <v>21</v>
      </c>
      <c r="C72" s="203"/>
      <c r="D72" s="96">
        <v>0.039506</v>
      </c>
      <c r="E72" s="267"/>
      <c r="F72" s="268"/>
    </row>
    <row r="73" spans="1:6" ht="12.75">
      <c r="A73" s="214">
        <v>0</v>
      </c>
      <c r="B73" s="215">
        <v>0</v>
      </c>
      <c r="C73" s="203"/>
      <c r="D73" s="96">
        <v>0</v>
      </c>
      <c r="E73" s="267"/>
      <c r="F73" s="268"/>
    </row>
    <row r="74" spans="1:6" ht="12.75">
      <c r="A74" s="214">
        <v>0</v>
      </c>
      <c r="B74" s="215">
        <v>0</v>
      </c>
      <c r="C74" s="203"/>
      <c r="D74" s="96">
        <v>0</v>
      </c>
      <c r="E74" s="267"/>
      <c r="F74" s="268"/>
    </row>
    <row r="75" spans="1:6" ht="12.75">
      <c r="A75" s="214">
        <v>0</v>
      </c>
      <c r="B75" s="215">
        <v>0</v>
      </c>
      <c r="C75" s="203"/>
      <c r="D75" s="96">
        <v>0</v>
      </c>
      <c r="E75" s="267"/>
      <c r="F75" s="268"/>
    </row>
    <row r="76" spans="1:6" ht="12.75">
      <c r="A76" s="214">
        <v>0</v>
      </c>
      <c r="B76" s="215">
        <v>0</v>
      </c>
      <c r="C76" s="203"/>
      <c r="D76" s="96">
        <v>0</v>
      </c>
      <c r="E76" s="267"/>
      <c r="F76" s="268"/>
    </row>
    <row r="77" spans="1:6" ht="12.75">
      <c r="A77" s="214">
        <v>0</v>
      </c>
      <c r="B77" s="215">
        <v>0</v>
      </c>
      <c r="C77" s="203"/>
      <c r="D77" s="96">
        <v>0</v>
      </c>
      <c r="E77" s="267"/>
      <c r="F77" s="268"/>
    </row>
    <row r="78" spans="1:6" ht="12.75">
      <c r="A78" s="214">
        <v>0</v>
      </c>
      <c r="B78" s="215">
        <v>0</v>
      </c>
      <c r="C78" s="203"/>
      <c r="D78" s="96">
        <v>0</v>
      </c>
      <c r="E78" s="267"/>
      <c r="F78" s="268"/>
    </row>
    <row r="79" spans="1:6" ht="12.75">
      <c r="A79" s="210"/>
      <c r="B79" s="204"/>
      <c r="C79" s="204"/>
      <c r="D79" s="219"/>
      <c r="E79" s="8"/>
      <c r="F79" s="74"/>
    </row>
    <row r="80" spans="1:6" ht="13.5" thickBot="1">
      <c r="A80" s="211"/>
      <c r="B80" s="212"/>
      <c r="C80" s="212"/>
      <c r="D80" s="213">
        <v>10.0395</v>
      </c>
      <c r="E80" s="8"/>
      <c r="F80" s="199"/>
    </row>
    <row r="81" spans="3:6" ht="12.75">
      <c r="C81" s="4"/>
      <c r="E81" s="23"/>
      <c r="F81" s="4"/>
    </row>
    <row r="82" spans="2:6" ht="12.75">
      <c r="B82" s="35" t="s">
        <v>59</v>
      </c>
      <c r="C82" s="36" t="s">
        <v>148</v>
      </c>
      <c r="D82" s="254"/>
      <c r="E82" s="4"/>
      <c r="F82" s="4"/>
    </row>
    <row r="83" spans="2:6" ht="12.75">
      <c r="B83" s="35" t="s">
        <v>64</v>
      </c>
      <c r="C83" s="37">
        <v>0.2</v>
      </c>
      <c r="E83" s="4"/>
      <c r="F83" s="4"/>
    </row>
    <row r="84" spans="2:6" ht="12.75">
      <c r="B84" s="87" t="s">
        <v>65</v>
      </c>
      <c r="C84" s="38">
        <v>1</v>
      </c>
      <c r="E84" s="4"/>
      <c r="F84" s="4"/>
    </row>
    <row r="85" spans="3:6" ht="12.75">
      <c r="C85" s="25"/>
      <c r="D85" s="4"/>
      <c r="E85" s="4"/>
      <c r="F85" s="4"/>
    </row>
    <row r="86" spans="1:6" ht="40.5" customHeight="1">
      <c r="A86" s="88" t="s">
        <v>66</v>
      </c>
      <c r="B86" s="88"/>
      <c r="C86" s="88"/>
      <c r="D86" s="88"/>
      <c r="E86" s="88"/>
      <c r="F86" s="88"/>
    </row>
    <row r="87" spans="3:6" ht="12.75">
      <c r="C87" s="88"/>
      <c r="D87" s="88"/>
      <c r="E87" s="88"/>
      <c r="F87" s="88"/>
    </row>
    <row r="88" spans="3:6" ht="12.75">
      <c r="C88" s="88"/>
      <c r="D88" s="88"/>
      <c r="E88" s="88"/>
      <c r="F88" s="88"/>
    </row>
    <row r="89" spans="1:6" ht="13.5" thickBot="1">
      <c r="A89" s="391" t="s">
        <v>78</v>
      </c>
      <c r="B89" s="391"/>
      <c r="C89" s="391"/>
      <c r="D89" s="391"/>
      <c r="E89" s="391"/>
      <c r="F89" s="88"/>
    </row>
    <row r="90" spans="1:6" ht="13.5" thickTop="1">
      <c r="A90" s="252"/>
      <c r="C90" s="88"/>
      <c r="D90" s="88"/>
      <c r="E90" s="88"/>
      <c r="F90" s="88"/>
    </row>
    <row r="91" spans="1:5" ht="12.75">
      <c r="A91" s="385" t="s">
        <v>90</v>
      </c>
      <c r="B91" s="385"/>
      <c r="C91" s="385"/>
      <c r="D91" s="385"/>
      <c r="E91" s="385"/>
    </row>
    <row r="92" spans="1:5" ht="38.25" customHeight="1" thickBot="1">
      <c r="A92" s="384" t="s">
        <v>79</v>
      </c>
      <c r="B92" s="384"/>
      <c r="C92" s="384"/>
      <c r="D92" s="384"/>
      <c r="E92" s="384"/>
    </row>
    <row r="93" spans="1:5" ht="12.75" customHeight="1" thickBot="1" thickTop="1">
      <c r="A93" s="253"/>
      <c r="B93" s="253"/>
      <c r="C93" s="253"/>
      <c r="D93" s="253"/>
      <c r="E93" s="253"/>
    </row>
    <row r="94" spans="2:3" ht="13.5" thickBot="1">
      <c r="B94" s="251" t="s">
        <v>75</v>
      </c>
      <c r="C94" s="276">
        <v>10</v>
      </c>
    </row>
    <row r="95" ht="13.5" thickBot="1"/>
    <row r="96" spans="1:7" ht="12.75">
      <c r="A96" s="265" t="s">
        <v>45</v>
      </c>
      <c r="B96" s="258" t="s">
        <v>13</v>
      </c>
      <c r="C96" s="260" t="s">
        <v>60</v>
      </c>
      <c r="D96" s="260" t="s">
        <v>74</v>
      </c>
      <c r="E96" s="374" t="s">
        <v>88</v>
      </c>
      <c r="F96" s="374" t="s">
        <v>61</v>
      </c>
      <c r="G96" s="270" t="s">
        <v>77</v>
      </c>
    </row>
    <row r="97" spans="1:7" ht="12.75">
      <c r="A97" s="265" t="s">
        <v>34</v>
      </c>
      <c r="B97" s="261" t="s">
        <v>6</v>
      </c>
      <c r="C97" s="257" t="s">
        <v>73</v>
      </c>
      <c r="D97" s="257" t="s">
        <v>38</v>
      </c>
      <c r="E97" s="372" t="s">
        <v>89</v>
      </c>
      <c r="F97" s="372" t="s">
        <v>87</v>
      </c>
      <c r="G97" s="271" t="s">
        <v>76</v>
      </c>
    </row>
    <row r="98" spans="1:7" ht="12.75">
      <c r="A98" s="266" t="s">
        <v>24</v>
      </c>
      <c r="B98" s="209" t="s">
        <v>23</v>
      </c>
      <c r="C98" s="277">
        <v>1</v>
      </c>
      <c r="D98" s="2">
        <v>0.9961</v>
      </c>
      <c r="E98" s="373">
        <v>0.9961</v>
      </c>
      <c r="F98" s="373">
        <v>0.9922</v>
      </c>
      <c r="G98" s="375">
        <v>9.9216</v>
      </c>
    </row>
    <row r="99" spans="1:7" ht="12.75">
      <c r="A99" s="266" t="s">
        <v>22</v>
      </c>
      <c r="B99" s="209" t="s">
        <v>21</v>
      </c>
      <c r="C99" s="277">
        <v>0.5</v>
      </c>
      <c r="D99" s="2">
        <v>0.0039</v>
      </c>
      <c r="E99" s="373">
        <v>0.0079</v>
      </c>
      <c r="F99" s="373">
        <v>0.0078</v>
      </c>
      <c r="G99" s="375">
        <v>0.0392</v>
      </c>
    </row>
    <row r="100" spans="1:7" ht="12.75">
      <c r="A100" s="266" t="s">
        <v>146</v>
      </c>
      <c r="B100" s="209" t="s">
        <v>146</v>
      </c>
      <c r="C100" s="277">
        <v>10000000</v>
      </c>
      <c r="D100" s="2">
        <v>0</v>
      </c>
      <c r="E100" s="373">
        <v>0</v>
      </c>
      <c r="F100" s="373">
        <v>0</v>
      </c>
      <c r="G100" s="375">
        <v>0</v>
      </c>
    </row>
    <row r="101" spans="1:7" ht="12.75">
      <c r="A101" s="266" t="s">
        <v>146</v>
      </c>
      <c r="B101" s="209" t="s">
        <v>146</v>
      </c>
      <c r="C101" s="277">
        <v>10000000</v>
      </c>
      <c r="D101" s="2">
        <v>0</v>
      </c>
      <c r="E101" s="373">
        <v>0</v>
      </c>
      <c r="F101" s="373">
        <v>0</v>
      </c>
      <c r="G101" s="375">
        <v>0</v>
      </c>
    </row>
    <row r="102" spans="1:7" ht="12.75">
      <c r="A102" s="266" t="s">
        <v>146</v>
      </c>
      <c r="B102" s="209" t="s">
        <v>146</v>
      </c>
      <c r="C102" s="277">
        <v>10000000</v>
      </c>
      <c r="D102" s="2">
        <v>0</v>
      </c>
      <c r="E102" s="373">
        <v>0</v>
      </c>
      <c r="F102" s="373">
        <v>0</v>
      </c>
      <c r="G102" s="375">
        <v>0</v>
      </c>
    </row>
    <row r="103" spans="1:7" ht="12.75">
      <c r="A103" s="266" t="s">
        <v>146</v>
      </c>
      <c r="B103" s="209" t="s">
        <v>146</v>
      </c>
      <c r="C103" s="277">
        <v>10000000</v>
      </c>
      <c r="D103" s="2">
        <v>0</v>
      </c>
      <c r="E103" s="373">
        <v>0</v>
      </c>
      <c r="F103" s="373">
        <v>0</v>
      </c>
      <c r="G103" s="375">
        <v>0</v>
      </c>
    </row>
    <row r="104" spans="1:7" ht="12.75">
      <c r="A104" s="266" t="s">
        <v>146</v>
      </c>
      <c r="B104" s="209" t="s">
        <v>146</v>
      </c>
      <c r="C104" s="277">
        <v>10000000</v>
      </c>
      <c r="D104" s="2">
        <v>0</v>
      </c>
      <c r="E104" s="373">
        <v>0</v>
      </c>
      <c r="F104" s="373">
        <v>0</v>
      </c>
      <c r="G104" s="375">
        <v>0</v>
      </c>
    </row>
    <row r="105" spans="1:7" ht="13.5" thickBot="1">
      <c r="A105" s="266" t="s">
        <v>146</v>
      </c>
      <c r="B105" s="262" t="s">
        <v>146</v>
      </c>
      <c r="C105" s="278">
        <v>10000000</v>
      </c>
      <c r="D105" s="44">
        <v>0</v>
      </c>
      <c r="E105" s="376">
        <v>0</v>
      </c>
      <c r="F105" s="376">
        <v>0</v>
      </c>
      <c r="G105" s="377">
        <v>0</v>
      </c>
    </row>
    <row r="106" ht="13.5" thickBot="1">
      <c r="G106" s="380"/>
    </row>
    <row r="107" spans="4:7" ht="13.5" thickBot="1">
      <c r="D107" s="248">
        <v>1</v>
      </c>
      <c r="E107">
        <v>1.003935019</v>
      </c>
      <c r="F107" s="255">
        <v>1</v>
      </c>
      <c r="G107" s="273">
        <v>9.9608</v>
      </c>
    </row>
    <row r="108" ht="13.5" thickBot="1"/>
    <row r="109" spans="6:7" ht="13.5" thickBot="1">
      <c r="F109" s="251" t="s">
        <v>84</v>
      </c>
      <c r="G109" s="378">
        <v>0.2226</v>
      </c>
    </row>
    <row r="110" spans="6:7" ht="13.5" thickBot="1">
      <c r="F110" s="251" t="s">
        <v>85</v>
      </c>
      <c r="G110" s="379">
        <v>1.00394</v>
      </c>
    </row>
    <row r="113" spans="1:5" ht="13.5" thickBot="1">
      <c r="A113" s="391" t="s">
        <v>72</v>
      </c>
      <c r="B113" s="391"/>
      <c r="C113" s="391"/>
      <c r="D113" s="391"/>
      <c r="E113" s="391"/>
    </row>
    <row r="114" ht="13.5" thickTop="1"/>
    <row r="115" spans="1:5" ht="12.75">
      <c r="A115" s="385" t="s">
        <v>90</v>
      </c>
      <c r="B115" s="385"/>
      <c r="C115" s="385"/>
      <c r="D115" s="385"/>
      <c r="E115" s="385"/>
    </row>
    <row r="116" spans="1:5" ht="38.25" customHeight="1" thickBot="1">
      <c r="A116" s="384" t="s">
        <v>91</v>
      </c>
      <c r="B116" s="384"/>
      <c r="C116" s="384"/>
      <c r="D116" s="384"/>
      <c r="E116" s="384"/>
    </row>
    <row r="117" spans="1:5" ht="17.25" customHeight="1" thickBot="1" thickTop="1">
      <c r="A117" s="264"/>
      <c r="B117" s="264"/>
      <c r="C117" s="264"/>
      <c r="D117" s="264"/>
      <c r="E117" s="264"/>
    </row>
    <row r="118" spans="2:3" ht="13.5" thickBot="1">
      <c r="B118" s="251" t="s">
        <v>83</v>
      </c>
      <c r="C118" s="276">
        <v>9.9608</v>
      </c>
    </row>
    <row r="119" ht="13.5" thickBot="1"/>
    <row r="120" spans="1:6" ht="12.75">
      <c r="A120" s="258" t="s">
        <v>45</v>
      </c>
      <c r="B120" s="259" t="s">
        <v>13</v>
      </c>
      <c r="C120" s="260" t="s">
        <v>60</v>
      </c>
      <c r="D120" s="260" t="s">
        <v>74</v>
      </c>
      <c r="E120" s="260" t="s">
        <v>86</v>
      </c>
      <c r="F120" s="270" t="s">
        <v>82</v>
      </c>
    </row>
    <row r="121" spans="1:6" ht="13.5" customHeight="1">
      <c r="A121" s="261" t="s">
        <v>34</v>
      </c>
      <c r="B121" s="256" t="s">
        <v>6</v>
      </c>
      <c r="C121" s="257" t="s">
        <v>73</v>
      </c>
      <c r="D121" s="257" t="s">
        <v>38</v>
      </c>
      <c r="E121" s="257" t="s">
        <v>76</v>
      </c>
      <c r="F121" s="271" t="s">
        <v>81</v>
      </c>
    </row>
    <row r="122" spans="1:6" ht="12.75">
      <c r="A122" s="209" t="s">
        <v>24</v>
      </c>
      <c r="B122" s="202" t="s">
        <v>23</v>
      </c>
      <c r="C122" s="277">
        <v>1</v>
      </c>
      <c r="D122" s="2">
        <v>0.9961</v>
      </c>
      <c r="E122" s="269">
        <v>9.9216</v>
      </c>
      <c r="F122" s="274">
        <v>9.9216</v>
      </c>
    </row>
    <row r="123" spans="1:6" ht="12.75">
      <c r="A123" s="209" t="s">
        <v>22</v>
      </c>
      <c r="B123" s="202" t="s">
        <v>21</v>
      </c>
      <c r="C123" s="277">
        <v>0.5</v>
      </c>
      <c r="D123" s="2">
        <v>0.0039</v>
      </c>
      <c r="E123" s="269">
        <v>0.0392</v>
      </c>
      <c r="F123" s="274">
        <v>0.0784</v>
      </c>
    </row>
    <row r="124" spans="1:6" ht="12.75">
      <c r="A124" s="209" t="s">
        <v>146</v>
      </c>
      <c r="B124" s="202" t="s">
        <v>146</v>
      </c>
      <c r="C124" s="277">
        <v>10000000</v>
      </c>
      <c r="D124" s="2">
        <v>0</v>
      </c>
      <c r="E124" s="269">
        <v>0</v>
      </c>
      <c r="F124" s="274">
        <v>0</v>
      </c>
    </row>
    <row r="125" spans="1:6" ht="12.75">
      <c r="A125" s="209" t="s">
        <v>146</v>
      </c>
      <c r="B125" s="202" t="s">
        <v>146</v>
      </c>
      <c r="C125" s="277">
        <v>10000000</v>
      </c>
      <c r="D125" s="2">
        <v>0</v>
      </c>
      <c r="E125" s="269">
        <v>0</v>
      </c>
      <c r="F125" s="274">
        <v>0</v>
      </c>
    </row>
    <row r="126" spans="1:6" ht="12.75">
      <c r="A126" s="209" t="s">
        <v>146</v>
      </c>
      <c r="B126" s="202" t="s">
        <v>146</v>
      </c>
      <c r="C126" s="277">
        <v>10000000</v>
      </c>
      <c r="D126" s="2">
        <v>0</v>
      </c>
      <c r="E126" s="269">
        <v>0</v>
      </c>
      <c r="F126" s="274">
        <v>0</v>
      </c>
    </row>
    <row r="127" spans="1:6" ht="12.75">
      <c r="A127" s="209" t="s">
        <v>146</v>
      </c>
      <c r="B127" s="202" t="s">
        <v>146</v>
      </c>
      <c r="C127" s="277">
        <v>10000000</v>
      </c>
      <c r="D127" s="2">
        <v>0</v>
      </c>
      <c r="E127" s="269">
        <v>0</v>
      </c>
      <c r="F127" s="274">
        <v>0</v>
      </c>
    </row>
    <row r="128" spans="1:6" ht="12.75">
      <c r="A128" s="209" t="s">
        <v>146</v>
      </c>
      <c r="B128" s="202" t="s">
        <v>146</v>
      </c>
      <c r="C128" s="277">
        <v>10000000</v>
      </c>
      <c r="D128" s="2">
        <v>0</v>
      </c>
      <c r="E128" s="269">
        <v>0</v>
      </c>
      <c r="F128" s="274">
        <v>0</v>
      </c>
    </row>
    <row r="129" spans="1:6" ht="13.5" thickBot="1">
      <c r="A129" s="262" t="s">
        <v>146</v>
      </c>
      <c r="B129" s="263" t="s">
        <v>146</v>
      </c>
      <c r="C129" s="278">
        <v>10000000</v>
      </c>
      <c r="D129" s="44">
        <v>0</v>
      </c>
      <c r="E129" s="272">
        <v>0</v>
      </c>
      <c r="F129" s="275">
        <v>0</v>
      </c>
    </row>
    <row r="131" spans="4:5" ht="12.75">
      <c r="D131" s="248">
        <v>1</v>
      </c>
      <c r="E131" s="248">
        <v>9.9608</v>
      </c>
    </row>
    <row r="132" ht="13.5" thickBot="1"/>
    <row r="133" spans="5:6" ht="13.5" thickBot="1">
      <c r="E133" s="251" t="s">
        <v>80</v>
      </c>
      <c r="F133" s="273">
        <v>10</v>
      </c>
    </row>
    <row r="134" ht="13.5" thickBot="1"/>
    <row r="135" spans="5:6" ht="13.5" thickBot="1">
      <c r="E135" s="251" t="s">
        <v>85</v>
      </c>
      <c r="F135" s="273">
        <v>1.0039</v>
      </c>
    </row>
  </sheetData>
  <sheetProtection/>
  <printOptions/>
  <pageMargins left="0.75" right="0.75" top="1" bottom="1" header="0.5" footer="0.5"/>
  <pageSetup fitToHeight="3" fitToWidth="1" horizontalDpi="300" verticalDpi="300" orientation="landscape" scale="67" r:id="rId1"/>
  <rowBreaks count="2" manualBreakCount="2">
    <brk id="31" max="11" man="1"/>
    <brk id="87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A1" sqref="A1:IV16384"/>
    </sheetView>
  </sheetViews>
  <sheetFormatPr defaultColWidth="9.140625" defaultRowHeight="12.75"/>
  <cols>
    <col min="1" max="1" width="13.421875" style="0" customWidth="1"/>
    <col min="2" max="2" width="28.00390625" style="0" customWidth="1"/>
    <col min="3" max="3" width="20.421875" style="0" customWidth="1"/>
    <col min="4" max="4" width="14.7109375" style="0" customWidth="1"/>
    <col min="5" max="5" width="12.00390625" style="0" bestFit="1" customWidth="1"/>
    <col min="6" max="6" width="14.7109375" style="0" bestFit="1" customWidth="1"/>
    <col min="7" max="7" width="11.57421875" style="0" customWidth="1"/>
    <col min="8" max="8" width="13.57421875" style="0" customWidth="1"/>
    <col min="9" max="9" width="12.00390625" style="0" customWidth="1"/>
    <col min="10" max="10" width="12.57421875" style="0" customWidth="1"/>
    <col min="11" max="11" width="13.8515625" style="0" customWidth="1"/>
    <col min="12" max="12" width="15.7109375" style="0" customWidth="1"/>
    <col min="13" max="13" width="37.421875" style="0" customWidth="1"/>
    <col min="14" max="14" width="12.140625" style="0" bestFit="1" customWidth="1"/>
    <col min="15" max="15" width="10.8515625" style="0" bestFit="1" customWidth="1"/>
    <col min="16" max="16" width="15.8515625" style="0" bestFit="1" customWidth="1"/>
  </cols>
  <sheetData>
    <row r="1" spans="1:23" ht="23.25" customHeight="1" thickBot="1">
      <c r="A1" s="49" t="s">
        <v>57</v>
      </c>
      <c r="C1" s="45" t="s">
        <v>56</v>
      </c>
      <c r="D1" s="46"/>
      <c r="E1" s="46"/>
      <c r="F1" s="46"/>
      <c r="G1" s="47"/>
      <c r="H1" s="47"/>
      <c r="I1" s="47"/>
      <c r="J1" s="47"/>
      <c r="K1" s="48"/>
      <c r="L1" s="81"/>
      <c r="M1" s="83"/>
      <c r="N1" s="84"/>
      <c r="O1" s="84"/>
      <c r="P1" s="85"/>
      <c r="Q1" s="4"/>
      <c r="R1" s="4"/>
      <c r="S1" s="4"/>
      <c r="T1" s="4"/>
      <c r="U1" s="4"/>
      <c r="V1" s="4"/>
      <c r="W1" s="4"/>
    </row>
    <row r="2" spans="1:23" ht="38.25" customHeight="1" thickBot="1" thickTop="1">
      <c r="A2" s="456" t="s">
        <v>62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7"/>
      <c r="Q2" s="4"/>
      <c r="R2" s="4"/>
      <c r="S2" s="4"/>
      <c r="T2" s="4"/>
      <c r="U2" s="4"/>
      <c r="V2" s="4"/>
      <c r="W2" s="4"/>
    </row>
    <row r="3" spans="1:23" ht="14.25" thickBot="1" thickTop="1">
      <c r="A3" s="14"/>
      <c r="B3" s="15"/>
      <c r="C3" s="16" t="s">
        <v>49</v>
      </c>
      <c r="D3" s="16" t="s">
        <v>55</v>
      </c>
      <c r="E3" s="16" t="s">
        <v>54</v>
      </c>
      <c r="F3" s="16" t="s">
        <v>53</v>
      </c>
      <c r="G3" s="16" t="s">
        <v>52</v>
      </c>
      <c r="H3" s="16" t="s">
        <v>51</v>
      </c>
      <c r="I3" s="16" t="s">
        <v>50</v>
      </c>
      <c r="J3" s="16" t="s">
        <v>49</v>
      </c>
      <c r="K3" s="16" t="s">
        <v>47</v>
      </c>
      <c r="L3" s="82" t="s">
        <v>46</v>
      </c>
      <c r="Q3" s="4"/>
      <c r="R3" s="4"/>
      <c r="S3" s="4"/>
      <c r="T3" s="4"/>
      <c r="U3" s="4"/>
      <c r="V3" s="4"/>
      <c r="W3" s="4"/>
    </row>
    <row r="4" spans="1:23" ht="12.75">
      <c r="A4" s="39"/>
      <c r="B4" s="40"/>
      <c r="C4" s="40"/>
      <c r="D4" s="40"/>
      <c r="E4" s="40"/>
      <c r="F4" s="40"/>
      <c r="G4" s="41"/>
      <c r="H4" s="41" t="s">
        <v>48</v>
      </c>
      <c r="I4" s="41"/>
      <c r="J4" s="41" t="s">
        <v>48</v>
      </c>
      <c r="K4" s="42" t="s">
        <v>47</v>
      </c>
      <c r="L4" s="220" t="s">
        <v>46</v>
      </c>
      <c r="Q4" s="4"/>
      <c r="R4" s="4"/>
      <c r="S4" s="4"/>
      <c r="T4" s="4"/>
      <c r="U4" s="4"/>
      <c r="V4" s="4"/>
      <c r="W4" s="4"/>
    </row>
    <row r="5" spans="1:23" ht="12.75">
      <c r="A5" s="43" t="s">
        <v>45</v>
      </c>
      <c r="B5" s="7" t="s">
        <v>13</v>
      </c>
      <c r="C5" s="7" t="s">
        <v>44</v>
      </c>
      <c r="D5" s="7" t="s">
        <v>43</v>
      </c>
      <c r="E5" s="7" t="s">
        <v>42</v>
      </c>
      <c r="F5" s="7" t="s">
        <v>41</v>
      </c>
      <c r="G5" s="6" t="s">
        <v>40</v>
      </c>
      <c r="H5" s="6" t="s">
        <v>39</v>
      </c>
      <c r="I5" s="6" t="s">
        <v>11</v>
      </c>
      <c r="J5" s="6" t="s">
        <v>38</v>
      </c>
      <c r="K5" s="5" t="s">
        <v>37</v>
      </c>
      <c r="L5" s="221" t="s">
        <v>36</v>
      </c>
      <c r="Q5" s="4"/>
      <c r="R5" s="4"/>
      <c r="S5" s="4"/>
      <c r="T5" s="4"/>
      <c r="U5" s="4"/>
      <c r="V5" s="4"/>
      <c r="W5" s="4"/>
    </row>
    <row r="6" spans="1:23" ht="12.75">
      <c r="A6" s="43" t="s">
        <v>34</v>
      </c>
      <c r="B6" s="7" t="s">
        <v>6</v>
      </c>
      <c r="C6" s="7" t="s">
        <v>33</v>
      </c>
      <c r="D6" s="7" t="s">
        <v>32</v>
      </c>
      <c r="E6" s="7" t="s">
        <v>32</v>
      </c>
      <c r="F6" s="7" t="s">
        <v>32</v>
      </c>
      <c r="G6" s="6" t="s">
        <v>31</v>
      </c>
      <c r="H6" s="6" t="s">
        <v>30</v>
      </c>
      <c r="I6" s="6" t="s">
        <v>29</v>
      </c>
      <c r="J6" s="6" t="s">
        <v>28</v>
      </c>
      <c r="K6" s="5" t="s">
        <v>27</v>
      </c>
      <c r="L6" s="221" t="s">
        <v>26</v>
      </c>
      <c r="Q6" s="4"/>
      <c r="R6" s="4"/>
      <c r="S6" s="4"/>
      <c r="T6" s="4"/>
      <c r="U6" s="4"/>
      <c r="V6" s="4"/>
      <c r="W6" s="4"/>
    </row>
    <row r="7" spans="1:23" ht="12.75">
      <c r="A7" s="89" t="s">
        <v>24</v>
      </c>
      <c r="B7" s="90" t="s">
        <v>23</v>
      </c>
      <c r="C7" s="90">
        <v>1</v>
      </c>
      <c r="D7" s="91">
        <v>12700</v>
      </c>
      <c r="E7" s="90">
        <v>92.1</v>
      </c>
      <c r="F7" s="90">
        <v>28.44</v>
      </c>
      <c r="G7" s="2">
        <f aca="true" t="shared" si="0" ref="G7:G14">+C7/E7</f>
        <v>0.010857763300760045</v>
      </c>
      <c r="H7" s="2">
        <f aca="true" t="shared" si="1" ref="H7:H14">+G7/$G$16</f>
        <v>0.001970247091402733</v>
      </c>
      <c r="I7" s="2">
        <f aca="true" t="shared" si="2" ref="I7:I14">H7*F7</f>
        <v>0.056033827279493735</v>
      </c>
      <c r="J7" s="2">
        <f>I7/I16</f>
        <v>0.002383433627674223</v>
      </c>
      <c r="K7" s="50">
        <f aca="true" t="shared" si="3" ref="K7:K14">+I7/D7</f>
        <v>4.412112384212105E-06</v>
      </c>
      <c r="L7" s="222">
        <f>K7/MAX(K7:K14)</f>
        <v>0.0018812031147206973</v>
      </c>
      <c r="Q7" s="4"/>
      <c r="R7" s="4"/>
      <c r="S7" s="4"/>
      <c r="T7" s="4"/>
      <c r="U7" s="4"/>
      <c r="V7" s="4"/>
      <c r="W7" s="4"/>
    </row>
    <row r="8" spans="1:23" ht="12.75">
      <c r="A8" s="89"/>
      <c r="B8" s="91" t="s">
        <v>144</v>
      </c>
      <c r="C8" s="91">
        <v>99</v>
      </c>
      <c r="D8" s="91">
        <v>10000</v>
      </c>
      <c r="E8" s="91">
        <v>18</v>
      </c>
      <c r="F8" s="91">
        <v>23.5</v>
      </c>
      <c r="G8" s="2">
        <f t="shared" si="0"/>
        <v>5.5</v>
      </c>
      <c r="H8" s="2">
        <f t="shared" si="1"/>
        <v>0.9980286641500544</v>
      </c>
      <c r="I8" s="2">
        <f t="shared" si="2"/>
        <v>23.45367360752628</v>
      </c>
      <c r="J8" s="2">
        <f>I8/I16</f>
        <v>0.9976165663260151</v>
      </c>
      <c r="K8" s="50">
        <f t="shared" si="3"/>
        <v>0.002345367360752628</v>
      </c>
      <c r="L8" s="222">
        <f>K8/MAX(K7:K14)</f>
        <v>1</v>
      </c>
      <c r="Q8" s="4"/>
      <c r="R8" s="4"/>
      <c r="S8" s="4"/>
      <c r="T8" s="4"/>
      <c r="U8" s="4"/>
      <c r="V8" s="4"/>
      <c r="W8" s="4"/>
    </row>
    <row r="9" spans="1:23" ht="12.75">
      <c r="A9" s="89"/>
      <c r="B9" s="91"/>
      <c r="C9" s="91">
        <v>0.001</v>
      </c>
      <c r="D9" s="91">
        <v>1000</v>
      </c>
      <c r="E9" s="91">
        <v>1000</v>
      </c>
      <c r="F9" s="91">
        <v>0.001</v>
      </c>
      <c r="G9" s="2">
        <f t="shared" si="0"/>
        <v>1E-06</v>
      </c>
      <c r="H9" s="2">
        <f t="shared" si="1"/>
        <v>1.814597571181917E-07</v>
      </c>
      <c r="I9" s="2">
        <f t="shared" si="2"/>
        <v>1.814597571181917E-10</v>
      </c>
      <c r="J9" s="2">
        <f>I9/I16</f>
        <v>7.718503414514623E-12</v>
      </c>
      <c r="K9" s="50">
        <f t="shared" si="3"/>
        <v>1.814597571181917E-13</v>
      </c>
      <c r="L9" s="222">
        <f>K9/MAX(K7:K14)</f>
        <v>7.736943907156672E-11</v>
      </c>
      <c r="Q9" s="4"/>
      <c r="R9" s="4"/>
      <c r="S9" s="4"/>
      <c r="T9" s="4"/>
      <c r="U9" s="4"/>
      <c r="V9" s="4"/>
      <c r="W9" s="4"/>
    </row>
    <row r="10" spans="1:23" ht="12.75">
      <c r="A10" s="89"/>
      <c r="B10" s="91"/>
      <c r="C10" s="91">
        <v>0.001</v>
      </c>
      <c r="D10" s="91">
        <v>1000</v>
      </c>
      <c r="E10" s="91">
        <v>1000</v>
      </c>
      <c r="F10" s="91">
        <v>0.001</v>
      </c>
      <c r="G10" s="2">
        <f t="shared" si="0"/>
        <v>1E-06</v>
      </c>
      <c r="H10" s="2">
        <f t="shared" si="1"/>
        <v>1.814597571181917E-07</v>
      </c>
      <c r="I10" s="2">
        <f t="shared" si="2"/>
        <v>1.814597571181917E-10</v>
      </c>
      <c r="J10" s="2">
        <f>I10/I16</f>
        <v>7.718503414514623E-12</v>
      </c>
      <c r="K10" s="50">
        <f t="shared" si="3"/>
        <v>1.814597571181917E-13</v>
      </c>
      <c r="L10" s="222">
        <f>K10/MAX(K7:K14)</f>
        <v>7.736943907156672E-11</v>
      </c>
      <c r="Q10" s="4"/>
      <c r="R10" s="4"/>
      <c r="S10" s="4"/>
      <c r="T10" s="4"/>
      <c r="U10" s="4"/>
      <c r="V10" s="4"/>
      <c r="W10" s="4"/>
    </row>
    <row r="11" spans="1:23" ht="12.75">
      <c r="A11" s="89"/>
      <c r="B11" s="92"/>
      <c r="C11" s="91">
        <v>0.001</v>
      </c>
      <c r="D11" s="91">
        <v>1000</v>
      </c>
      <c r="E11" s="91">
        <v>1000</v>
      </c>
      <c r="F11" s="91">
        <v>0.001</v>
      </c>
      <c r="G11" s="2">
        <f t="shared" si="0"/>
        <v>1E-06</v>
      </c>
      <c r="H11" s="2">
        <f t="shared" si="1"/>
        <v>1.814597571181917E-07</v>
      </c>
      <c r="I11" s="2">
        <f t="shared" si="2"/>
        <v>1.814597571181917E-10</v>
      </c>
      <c r="J11" s="2">
        <f>I11/I16</f>
        <v>7.718503414514623E-12</v>
      </c>
      <c r="K11" s="50">
        <f t="shared" si="3"/>
        <v>1.814597571181917E-13</v>
      </c>
      <c r="L11" s="222">
        <f>K11/MAX(K7:K14)</f>
        <v>7.736943907156672E-11</v>
      </c>
      <c r="Q11" s="4"/>
      <c r="R11" s="4"/>
      <c r="S11" s="4"/>
      <c r="T11" s="4"/>
      <c r="U11" s="4"/>
      <c r="V11" s="4"/>
      <c r="W11" s="4"/>
    </row>
    <row r="12" spans="1:23" ht="12.75">
      <c r="A12" s="89"/>
      <c r="B12" s="91"/>
      <c r="C12" s="91">
        <v>0.001</v>
      </c>
      <c r="D12" s="91">
        <v>1000</v>
      </c>
      <c r="E12" s="91">
        <v>1000</v>
      </c>
      <c r="F12" s="91">
        <v>0.001</v>
      </c>
      <c r="G12" s="2">
        <f t="shared" si="0"/>
        <v>1E-06</v>
      </c>
      <c r="H12" s="2">
        <f t="shared" si="1"/>
        <v>1.814597571181917E-07</v>
      </c>
      <c r="I12" s="2">
        <f t="shared" si="2"/>
        <v>1.814597571181917E-10</v>
      </c>
      <c r="J12" s="2">
        <f>I12/I16</f>
        <v>7.718503414514623E-12</v>
      </c>
      <c r="K12" s="50">
        <f t="shared" si="3"/>
        <v>1.814597571181917E-13</v>
      </c>
      <c r="L12" s="222">
        <f>K12/MAX(K7:K14)</f>
        <v>7.736943907156672E-11</v>
      </c>
      <c r="Q12" s="4"/>
      <c r="R12" s="4"/>
      <c r="S12" s="4"/>
      <c r="T12" s="4"/>
      <c r="U12" s="4"/>
      <c r="V12" s="4"/>
      <c r="W12" s="4"/>
    </row>
    <row r="13" spans="1:23" ht="12.75">
      <c r="A13" s="89"/>
      <c r="B13" s="91"/>
      <c r="C13" s="91">
        <v>0.001</v>
      </c>
      <c r="D13" s="91">
        <v>1000</v>
      </c>
      <c r="E13" s="91">
        <v>1000</v>
      </c>
      <c r="F13" s="91">
        <v>0.001</v>
      </c>
      <c r="G13" s="2">
        <f t="shared" si="0"/>
        <v>1E-06</v>
      </c>
      <c r="H13" s="2">
        <f t="shared" si="1"/>
        <v>1.814597571181917E-07</v>
      </c>
      <c r="I13" s="2">
        <f t="shared" si="2"/>
        <v>1.814597571181917E-10</v>
      </c>
      <c r="J13" s="2">
        <f>I13/I16</f>
        <v>7.718503414514623E-12</v>
      </c>
      <c r="K13" s="50">
        <f t="shared" si="3"/>
        <v>1.814597571181917E-13</v>
      </c>
      <c r="L13" s="222">
        <f>K13/MAX(K7:K14)</f>
        <v>7.736943907156672E-11</v>
      </c>
      <c r="Q13" s="4"/>
      <c r="R13" s="4"/>
      <c r="S13" s="4"/>
      <c r="T13" s="4"/>
      <c r="U13" s="4"/>
      <c r="V13" s="4"/>
      <c r="W13" s="4"/>
    </row>
    <row r="14" spans="1:23" ht="13.5" thickBot="1">
      <c r="A14" s="93"/>
      <c r="B14" s="94"/>
      <c r="C14" s="94">
        <v>0.001</v>
      </c>
      <c r="D14" s="95">
        <v>1000</v>
      </c>
      <c r="E14" s="94">
        <v>1000</v>
      </c>
      <c r="F14" s="95">
        <v>0.001</v>
      </c>
      <c r="G14" s="44">
        <f t="shared" si="0"/>
        <v>1E-06</v>
      </c>
      <c r="H14" s="44">
        <f t="shared" si="1"/>
        <v>1.814597571181917E-07</v>
      </c>
      <c r="I14" s="44">
        <f t="shared" si="2"/>
        <v>1.814597571181917E-10</v>
      </c>
      <c r="J14" s="44">
        <f>I14/I16</f>
        <v>7.718503414514623E-12</v>
      </c>
      <c r="K14" s="51">
        <f t="shared" si="3"/>
        <v>1.814597571181917E-13</v>
      </c>
      <c r="L14" s="223">
        <f>K14/MAX(K7:K14)</f>
        <v>7.736943907156672E-11</v>
      </c>
      <c r="Q14" s="4"/>
      <c r="R14" s="4"/>
      <c r="S14" s="4"/>
      <c r="T14" s="4"/>
      <c r="U14" s="4"/>
      <c r="V14" s="4"/>
      <c r="W14" s="4"/>
    </row>
    <row r="15" spans="1:23" ht="12.75">
      <c r="A15" s="10"/>
      <c r="B15" s="3"/>
      <c r="C15" s="3"/>
      <c r="D15" s="19"/>
      <c r="E15" s="3"/>
      <c r="F15" s="3"/>
      <c r="G15" s="11"/>
      <c r="H15" s="11"/>
      <c r="I15" s="11"/>
      <c r="J15" s="11"/>
      <c r="K15" s="12"/>
      <c r="L15" s="17"/>
      <c r="Q15" s="4"/>
      <c r="R15" s="4"/>
      <c r="S15" s="4"/>
      <c r="T15" s="4"/>
      <c r="U15" s="4"/>
      <c r="V15" s="4"/>
      <c r="W15" s="4"/>
    </row>
    <row r="16" spans="1:23" ht="12.75">
      <c r="A16" s="10"/>
      <c r="B16" s="20" t="s">
        <v>20</v>
      </c>
      <c r="C16" s="20">
        <f>SUM(C7:C15)</f>
        <v>100.00600000000003</v>
      </c>
      <c r="D16" s="20"/>
      <c r="E16" s="20"/>
      <c r="F16" s="20"/>
      <c r="G16" s="21">
        <f>SUM(G7:G14)</f>
        <v>5.510863763300761</v>
      </c>
      <c r="H16" s="21">
        <f>SUM(H7:H14)</f>
        <v>0.9999999999999998</v>
      </c>
      <c r="I16" s="21">
        <f>SUM(I7:I14)</f>
        <v>23.509707435894523</v>
      </c>
      <c r="J16" s="11"/>
      <c r="K16" s="4"/>
      <c r="L16" s="4"/>
      <c r="Q16" s="4"/>
      <c r="R16" s="4"/>
      <c r="S16" s="4"/>
      <c r="T16" s="4"/>
      <c r="U16" s="4"/>
      <c r="V16" s="4"/>
      <c r="W16" s="4"/>
    </row>
    <row r="17" spans="1:23" ht="12.75">
      <c r="A17" s="22"/>
      <c r="B17" s="23"/>
      <c r="C17" s="23"/>
      <c r="D17" s="23"/>
      <c r="E17" s="23"/>
      <c r="F17" s="23"/>
      <c r="G17" s="23"/>
      <c r="H17" s="23"/>
      <c r="I17" s="458"/>
      <c r="J17" s="458"/>
      <c r="K17" s="458"/>
      <c r="L17" s="250"/>
      <c r="Q17" s="4"/>
      <c r="R17" s="4"/>
      <c r="S17" s="4"/>
      <c r="T17" s="4"/>
      <c r="U17" s="4"/>
      <c r="V17" s="4"/>
      <c r="W17" s="4"/>
    </row>
    <row r="18" spans="1:22" ht="12.75">
      <c r="A18" s="26" t="s">
        <v>15</v>
      </c>
      <c r="B18" s="4"/>
      <c r="C18" s="3"/>
      <c r="D18" s="3"/>
      <c r="E18" s="3"/>
      <c r="F18" s="4"/>
      <c r="G18" s="4"/>
      <c r="H18" s="4"/>
      <c r="L18" s="249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3.5" thickBot="1">
      <c r="A19" s="26"/>
      <c r="B19" s="4"/>
      <c r="C19" s="3"/>
      <c r="D19" s="3"/>
      <c r="E19" s="3"/>
      <c r="F19" s="4"/>
      <c r="G19" s="4"/>
      <c r="H19" s="4"/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6.5" thickBot="1">
      <c r="A20" s="78"/>
      <c r="B20" s="79"/>
      <c r="C20" s="80"/>
      <c r="D20" s="459" t="s">
        <v>14</v>
      </c>
      <c r="E20" s="459"/>
      <c r="F20" s="459"/>
      <c r="G20" s="459"/>
      <c r="H20" s="460"/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3.5" thickTop="1">
      <c r="A21" s="71" t="s">
        <v>13</v>
      </c>
      <c r="B21" s="27" t="s">
        <v>12</v>
      </c>
      <c r="C21" s="28" t="s">
        <v>11</v>
      </c>
      <c r="D21" s="461" t="s">
        <v>10</v>
      </c>
      <c r="E21" s="461" t="s">
        <v>9</v>
      </c>
      <c r="F21" s="461" t="s">
        <v>8</v>
      </c>
      <c r="G21" s="461" t="s">
        <v>7</v>
      </c>
      <c r="H21" s="462" t="s">
        <v>69</v>
      </c>
      <c r="L21" s="53"/>
      <c r="M21" s="29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71" t="s">
        <v>6</v>
      </c>
      <c r="B22" s="27" t="s">
        <v>5</v>
      </c>
      <c r="C22" s="27" t="s">
        <v>4</v>
      </c>
      <c r="D22" s="461"/>
      <c r="E22" s="461"/>
      <c r="F22" s="461"/>
      <c r="G22" s="461"/>
      <c r="H22" s="462"/>
      <c r="L22" s="13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75" t="str">
        <f aca="true" t="shared" si="4" ref="A23:A30">B7</f>
        <v>Toluene</v>
      </c>
      <c r="B23" s="30">
        <f aca="true" t="shared" si="5" ref="B23:B30">D7</f>
        <v>12700</v>
      </c>
      <c r="C23" s="11">
        <f aca="true" t="shared" si="6" ref="C23:C30">I7</f>
        <v>0.056033827279493735</v>
      </c>
      <c r="D23" s="97">
        <f aca="true" t="shared" si="7" ref="D23:D30">C23/760*10^6</f>
        <v>73.72872010459702</v>
      </c>
      <c r="E23" s="62">
        <f aca="true" t="shared" si="8" ref="E23:E30">D23/100</f>
        <v>0.7372872010459701</v>
      </c>
      <c r="F23" s="62">
        <f aca="true" t="shared" si="9" ref="F23:F30">D23/1000</f>
        <v>0.07372872010459702</v>
      </c>
      <c r="G23" s="62">
        <f aca="true" t="shared" si="10" ref="G23:G30">D23/10000</f>
        <v>0.007372872010459702</v>
      </c>
      <c r="H23" s="227">
        <f aca="true" t="shared" si="11" ref="H23:H30">D23/100000</f>
        <v>0.0007372872010459701</v>
      </c>
      <c r="L23" s="13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75" t="str">
        <f t="shared" si="4"/>
        <v>Water</v>
      </c>
      <c r="B24" s="30">
        <f t="shared" si="5"/>
        <v>10000</v>
      </c>
      <c r="C24" s="11">
        <f t="shared" si="6"/>
        <v>23.45367360752628</v>
      </c>
      <c r="D24" s="97">
        <f t="shared" si="7"/>
        <v>30860.096852008264</v>
      </c>
      <c r="E24" s="62">
        <f t="shared" si="8"/>
        <v>308.60096852008263</v>
      </c>
      <c r="F24" s="62">
        <f t="shared" si="9"/>
        <v>30.860096852008265</v>
      </c>
      <c r="G24" s="62">
        <f t="shared" si="10"/>
        <v>3.0860096852008265</v>
      </c>
      <c r="H24" s="227">
        <f t="shared" si="11"/>
        <v>0.3086009685200826</v>
      </c>
      <c r="L24" s="13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75">
        <f t="shared" si="4"/>
        <v>0</v>
      </c>
      <c r="B25" s="30">
        <f t="shared" si="5"/>
        <v>1000</v>
      </c>
      <c r="C25" s="11">
        <f t="shared" si="6"/>
        <v>1.814597571181917E-10</v>
      </c>
      <c r="D25" s="97">
        <f t="shared" si="7"/>
        <v>2.387628383134101E-07</v>
      </c>
      <c r="E25" s="62">
        <f t="shared" si="8"/>
        <v>2.387628383134101E-09</v>
      </c>
      <c r="F25" s="62">
        <f t="shared" si="9"/>
        <v>2.387628383134101E-10</v>
      </c>
      <c r="G25" s="62">
        <f t="shared" si="10"/>
        <v>2.387628383134101E-11</v>
      </c>
      <c r="H25" s="227">
        <f t="shared" si="11"/>
        <v>2.387628383134101E-12</v>
      </c>
      <c r="L25" s="1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75">
        <f t="shared" si="4"/>
        <v>0</v>
      </c>
      <c r="B26" s="30">
        <f t="shared" si="5"/>
        <v>1000</v>
      </c>
      <c r="C26" s="11">
        <f t="shared" si="6"/>
        <v>1.814597571181917E-10</v>
      </c>
      <c r="D26" s="97">
        <f t="shared" si="7"/>
        <v>2.387628383134101E-07</v>
      </c>
      <c r="E26" s="62">
        <f t="shared" si="8"/>
        <v>2.387628383134101E-09</v>
      </c>
      <c r="F26" s="62">
        <f t="shared" si="9"/>
        <v>2.387628383134101E-10</v>
      </c>
      <c r="G26" s="62">
        <f t="shared" si="10"/>
        <v>2.387628383134101E-11</v>
      </c>
      <c r="H26" s="227">
        <f t="shared" si="11"/>
        <v>2.387628383134101E-12</v>
      </c>
      <c r="L26" s="13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75">
        <f t="shared" si="4"/>
        <v>0</v>
      </c>
      <c r="B27" s="30">
        <f t="shared" si="5"/>
        <v>1000</v>
      </c>
      <c r="C27" s="11">
        <f t="shared" si="6"/>
        <v>1.814597571181917E-10</v>
      </c>
      <c r="D27" s="97">
        <f t="shared" si="7"/>
        <v>2.387628383134101E-07</v>
      </c>
      <c r="E27" s="62">
        <f t="shared" si="8"/>
        <v>2.387628383134101E-09</v>
      </c>
      <c r="F27" s="62">
        <f t="shared" si="9"/>
        <v>2.387628383134101E-10</v>
      </c>
      <c r="G27" s="62">
        <f t="shared" si="10"/>
        <v>2.387628383134101E-11</v>
      </c>
      <c r="H27" s="227">
        <f t="shared" si="11"/>
        <v>2.387628383134101E-12</v>
      </c>
      <c r="L27" s="13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75">
        <f t="shared" si="4"/>
        <v>0</v>
      </c>
      <c r="B28" s="30">
        <f t="shared" si="5"/>
        <v>1000</v>
      </c>
      <c r="C28" s="11">
        <f t="shared" si="6"/>
        <v>1.814597571181917E-10</v>
      </c>
      <c r="D28" s="97">
        <f t="shared" si="7"/>
        <v>2.387628383134101E-07</v>
      </c>
      <c r="E28" s="62">
        <f t="shared" si="8"/>
        <v>2.387628383134101E-09</v>
      </c>
      <c r="F28" s="62">
        <f t="shared" si="9"/>
        <v>2.387628383134101E-10</v>
      </c>
      <c r="G28" s="62">
        <f t="shared" si="10"/>
        <v>2.387628383134101E-11</v>
      </c>
      <c r="H28" s="227">
        <f t="shared" si="11"/>
        <v>2.387628383134101E-12</v>
      </c>
      <c r="L28" s="13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75">
        <f t="shared" si="4"/>
        <v>0</v>
      </c>
      <c r="B29" s="30">
        <f t="shared" si="5"/>
        <v>1000</v>
      </c>
      <c r="C29" s="11">
        <f t="shared" si="6"/>
        <v>1.814597571181917E-10</v>
      </c>
      <c r="D29" s="97">
        <f t="shared" si="7"/>
        <v>2.387628383134101E-07</v>
      </c>
      <c r="E29" s="62">
        <f t="shared" si="8"/>
        <v>2.387628383134101E-09</v>
      </c>
      <c r="F29" s="62">
        <f t="shared" si="9"/>
        <v>2.387628383134101E-10</v>
      </c>
      <c r="G29" s="62">
        <f t="shared" si="10"/>
        <v>2.387628383134101E-11</v>
      </c>
      <c r="H29" s="227">
        <f t="shared" si="11"/>
        <v>2.387628383134101E-12</v>
      </c>
      <c r="L29" s="13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3.5" thickBot="1">
      <c r="A30" s="76">
        <f t="shared" si="4"/>
        <v>0</v>
      </c>
      <c r="B30" s="77">
        <f t="shared" si="5"/>
        <v>1000</v>
      </c>
      <c r="C30" s="72">
        <f t="shared" si="6"/>
        <v>1.814597571181917E-10</v>
      </c>
      <c r="D30" s="98">
        <f t="shared" si="7"/>
        <v>2.387628383134101E-07</v>
      </c>
      <c r="E30" s="73">
        <f t="shared" si="8"/>
        <v>2.387628383134101E-09</v>
      </c>
      <c r="F30" s="73">
        <f t="shared" si="9"/>
        <v>2.387628383134101E-10</v>
      </c>
      <c r="G30" s="73">
        <f t="shared" si="10"/>
        <v>2.387628383134101E-11</v>
      </c>
      <c r="H30" s="228">
        <f t="shared" si="11"/>
        <v>2.387628383134101E-12</v>
      </c>
      <c r="L30" s="13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3" ht="12.75">
      <c r="A31" s="10"/>
      <c r="B31" s="3"/>
      <c r="C31" s="30"/>
      <c r="D31" s="11"/>
      <c r="E31" s="31"/>
      <c r="F31" s="32"/>
      <c r="G31" s="33"/>
      <c r="H31" s="33"/>
      <c r="I31" s="33"/>
      <c r="J31" s="18"/>
      <c r="K31" s="18"/>
      <c r="L31" s="4"/>
      <c r="M31" s="13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 thickBot="1">
      <c r="A32" s="10"/>
      <c r="B32" s="3"/>
      <c r="C32" s="30"/>
      <c r="D32" s="11"/>
      <c r="E32" s="31"/>
      <c r="F32" s="32"/>
      <c r="G32" s="33"/>
      <c r="H32" s="33"/>
      <c r="I32" s="33"/>
      <c r="J32" s="18"/>
      <c r="K32" s="18"/>
      <c r="L32" s="4"/>
      <c r="M32" s="13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54"/>
      <c r="B33" s="55" t="s">
        <v>19</v>
      </c>
      <c r="C33" s="56"/>
      <c r="D33" s="11"/>
      <c r="E33" s="31"/>
      <c r="F33" s="32"/>
      <c r="G33" s="33"/>
      <c r="H33" s="33"/>
      <c r="I33" s="33"/>
      <c r="J33" s="18"/>
      <c r="K33" s="18"/>
      <c r="L33" s="4"/>
      <c r="M33" s="13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57" t="s">
        <v>18</v>
      </c>
      <c r="B34" s="24" t="s">
        <v>17</v>
      </c>
      <c r="C34" s="58" t="s">
        <v>16</v>
      </c>
      <c r="D34" s="11"/>
      <c r="E34" s="31"/>
      <c r="F34" s="32"/>
      <c r="G34" s="33"/>
      <c r="H34" s="33"/>
      <c r="I34" s="33"/>
      <c r="J34" s="18"/>
      <c r="K34" s="18"/>
      <c r="L34" s="4"/>
      <c r="M34" s="13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59">
        <f aca="true" t="shared" si="12" ref="A35:A42">C7</f>
        <v>1</v>
      </c>
      <c r="B35" s="52">
        <f aca="true" t="shared" si="13" ref="B35:B42">A35/100</f>
        <v>0.01</v>
      </c>
      <c r="C35" s="60">
        <f aca="true" t="shared" si="14" ref="C35:C42">B35*E7</f>
        <v>0.9209999999999999</v>
      </c>
      <c r="D35" s="11"/>
      <c r="E35" s="31"/>
      <c r="F35" s="32"/>
      <c r="G35" s="33"/>
      <c r="H35" s="33"/>
      <c r="I35" s="33"/>
      <c r="J35" s="18"/>
      <c r="K35" s="18"/>
      <c r="L35" s="4"/>
      <c r="M35" s="13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61">
        <f t="shared" si="12"/>
        <v>99</v>
      </c>
      <c r="B36" s="52">
        <f t="shared" si="13"/>
        <v>0.99</v>
      </c>
      <c r="C36" s="60">
        <f t="shared" si="14"/>
        <v>17.82</v>
      </c>
      <c r="D36" s="11"/>
      <c r="E36" s="31"/>
      <c r="F36" s="32"/>
      <c r="G36" s="33"/>
      <c r="H36" s="33"/>
      <c r="I36" s="33"/>
      <c r="J36" s="18"/>
      <c r="K36" s="18"/>
      <c r="L36" s="4"/>
      <c r="M36" s="13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61">
        <f t="shared" si="12"/>
        <v>0.001</v>
      </c>
      <c r="B37" s="52">
        <f t="shared" si="13"/>
        <v>1E-05</v>
      </c>
      <c r="C37" s="60">
        <f t="shared" si="14"/>
        <v>0.01</v>
      </c>
      <c r="D37" s="11"/>
      <c r="E37" s="31"/>
      <c r="F37" s="32"/>
      <c r="G37" s="33"/>
      <c r="H37" s="33"/>
      <c r="I37" s="33"/>
      <c r="J37" s="18"/>
      <c r="K37" s="18"/>
      <c r="L37" s="4"/>
      <c r="M37" s="13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61">
        <f t="shared" si="12"/>
        <v>0.001</v>
      </c>
      <c r="B38" s="52">
        <f t="shared" si="13"/>
        <v>1E-05</v>
      </c>
      <c r="C38" s="60">
        <f t="shared" si="14"/>
        <v>0.01</v>
      </c>
      <c r="D38" s="11"/>
      <c r="E38" s="31"/>
      <c r="F38" s="32"/>
      <c r="G38" s="33"/>
      <c r="H38" s="33"/>
      <c r="I38" s="33"/>
      <c r="J38" s="18"/>
      <c r="K38" s="18"/>
      <c r="L38" s="4"/>
      <c r="M38" s="13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61">
        <f t="shared" si="12"/>
        <v>0.001</v>
      </c>
      <c r="B39" s="52">
        <f t="shared" si="13"/>
        <v>1E-05</v>
      </c>
      <c r="C39" s="60">
        <f t="shared" si="14"/>
        <v>0.01</v>
      </c>
      <c r="D39" s="11"/>
      <c r="E39" s="31"/>
      <c r="F39" s="32"/>
      <c r="G39" s="33"/>
      <c r="H39" s="33"/>
      <c r="I39" s="33"/>
      <c r="J39" s="18"/>
      <c r="K39" s="18"/>
      <c r="L39" s="4"/>
      <c r="M39" s="13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61">
        <f t="shared" si="12"/>
        <v>0.001</v>
      </c>
      <c r="B40" s="52">
        <f t="shared" si="13"/>
        <v>1E-05</v>
      </c>
      <c r="C40" s="60">
        <f t="shared" si="14"/>
        <v>0.01</v>
      </c>
      <c r="D40" s="11"/>
      <c r="E40" s="31"/>
      <c r="F40" s="32"/>
      <c r="G40" s="33"/>
      <c r="H40" s="33"/>
      <c r="I40" s="33"/>
      <c r="J40" s="18"/>
      <c r="K40" s="18"/>
      <c r="L40" s="4"/>
      <c r="M40" s="13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61">
        <f t="shared" si="12"/>
        <v>0.001</v>
      </c>
      <c r="B41" s="52">
        <f t="shared" si="13"/>
        <v>1E-05</v>
      </c>
      <c r="C41" s="60">
        <f t="shared" si="14"/>
        <v>0.01</v>
      </c>
      <c r="D41" s="11"/>
      <c r="E41" s="31"/>
      <c r="F41" s="32"/>
      <c r="G41" s="33"/>
      <c r="H41" s="33"/>
      <c r="I41" s="33"/>
      <c r="J41" s="18"/>
      <c r="K41" s="18"/>
      <c r="L41" s="4"/>
      <c r="M41" s="13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61">
        <f t="shared" si="12"/>
        <v>0.001</v>
      </c>
      <c r="B42" s="52">
        <f t="shared" si="13"/>
        <v>1E-05</v>
      </c>
      <c r="C42" s="60">
        <f t="shared" si="14"/>
        <v>0.01</v>
      </c>
      <c r="D42" s="11"/>
      <c r="E42" s="31"/>
      <c r="F42" s="32"/>
      <c r="G42" s="33"/>
      <c r="H42" s="33"/>
      <c r="I42" s="33"/>
      <c r="J42" s="18"/>
      <c r="K42" s="18"/>
      <c r="L42" s="4"/>
      <c r="M42" s="13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59"/>
      <c r="B43" s="52"/>
      <c r="C43" s="60"/>
      <c r="D43" s="11"/>
      <c r="E43" s="31"/>
      <c r="F43" s="32"/>
      <c r="G43" s="33"/>
      <c r="H43" s="33"/>
      <c r="I43" s="33"/>
      <c r="J43" s="18"/>
      <c r="K43" s="18"/>
      <c r="L43" s="4"/>
      <c r="M43" s="13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3.5" thickBot="1">
      <c r="A44" s="224"/>
      <c r="B44" s="225" t="s">
        <v>63</v>
      </c>
      <c r="C44" s="226">
        <f>SUM(C35:C42)</f>
        <v>18.80100000000001</v>
      </c>
      <c r="D44" s="11"/>
      <c r="E44" s="31"/>
      <c r="F44" s="32"/>
      <c r="G44" s="33"/>
      <c r="H44" s="33"/>
      <c r="I44" s="33"/>
      <c r="J44" s="18"/>
      <c r="K44" s="18"/>
      <c r="L44" s="4"/>
      <c r="M44" s="13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10"/>
      <c r="B45" s="3"/>
      <c r="C45" s="30"/>
      <c r="D45" s="11"/>
      <c r="E45" s="31"/>
      <c r="F45" s="32"/>
      <c r="G45" s="33"/>
      <c r="H45" s="33"/>
      <c r="I45" s="33"/>
      <c r="J45" s="18"/>
      <c r="K45" s="18"/>
      <c r="L45" s="4"/>
      <c r="M45" s="13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10"/>
      <c r="B46" s="3"/>
      <c r="C46" s="30"/>
      <c r="D46" s="11"/>
      <c r="E46" s="31"/>
      <c r="F46" s="34"/>
      <c r="G46" s="34"/>
      <c r="H46" s="33"/>
      <c r="I46" s="33"/>
      <c r="J46" s="18"/>
      <c r="K46" s="18"/>
      <c r="M46" s="13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29" t="s">
        <v>70</v>
      </c>
      <c r="B47" s="74"/>
      <c r="C47" s="9"/>
      <c r="D47" s="11"/>
      <c r="E47" s="31"/>
      <c r="F47" s="34"/>
      <c r="G47" s="34"/>
      <c r="H47" s="33"/>
      <c r="I47" s="33"/>
      <c r="J47" s="18"/>
      <c r="K47" s="18"/>
      <c r="L47" s="18"/>
      <c r="M47" s="13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.5" thickBot="1">
      <c r="A48" s="229"/>
      <c r="B48" s="74"/>
      <c r="C48" s="9"/>
      <c r="D48" s="11"/>
      <c r="E48" s="31"/>
      <c r="F48" s="34"/>
      <c r="G48" s="34"/>
      <c r="H48" s="33"/>
      <c r="I48" s="33"/>
      <c r="J48" s="18"/>
      <c r="K48" s="18"/>
      <c r="L48" s="18"/>
      <c r="M48" s="13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236" t="str">
        <f>A5</f>
        <v>CAS</v>
      </c>
      <c r="B49" s="237" t="str">
        <f>B5</f>
        <v>Chemical</v>
      </c>
      <c r="C49" s="238"/>
      <c r="D49" s="239"/>
      <c r="E49" s="31"/>
      <c r="F49" s="34"/>
      <c r="G49" s="34"/>
      <c r="H49" s="33"/>
      <c r="I49" s="33"/>
      <c r="J49" s="18"/>
      <c r="K49" s="18"/>
      <c r="L49" s="18"/>
      <c r="M49" s="13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240" t="str">
        <f aca="true" t="shared" si="15" ref="A50:B58">A6</f>
        <v>Number</v>
      </c>
      <c r="B50" s="232" t="str">
        <f t="shared" si="15"/>
        <v>Information</v>
      </c>
      <c r="C50" s="233" t="s">
        <v>3</v>
      </c>
      <c r="D50" s="241" t="s">
        <v>71</v>
      </c>
      <c r="E50" s="31"/>
      <c r="F50" s="34"/>
      <c r="G50" s="34"/>
      <c r="H50" s="33"/>
      <c r="I50" s="33"/>
      <c r="J50" s="18"/>
      <c r="K50" s="18"/>
      <c r="L50" s="18"/>
      <c r="M50" s="13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242" t="str">
        <f t="shared" si="15"/>
        <v>108-88-3</v>
      </c>
      <c r="B51" s="234" t="str">
        <f t="shared" si="15"/>
        <v>Toluene</v>
      </c>
      <c r="C51" s="235">
        <f>(D7*E7)/24.5</f>
        <v>47741.63265306123</v>
      </c>
      <c r="D51" s="243">
        <f aca="true" t="shared" si="16" ref="D51:D58">B35/C51</f>
        <v>2.0946078808552838E-07</v>
      </c>
      <c r="E51" s="31"/>
      <c r="F51" s="34"/>
      <c r="G51" s="34"/>
      <c r="H51" s="33"/>
      <c r="I51" s="33"/>
      <c r="J51" s="18"/>
      <c r="K51" s="18"/>
      <c r="L51" s="18"/>
      <c r="M51" s="13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242">
        <f t="shared" si="15"/>
        <v>0</v>
      </c>
      <c r="B52" s="234" t="str">
        <f t="shared" si="15"/>
        <v>Water</v>
      </c>
      <c r="C52" s="235">
        <f>(D8*E8)/24.5</f>
        <v>7346.938775510204</v>
      </c>
      <c r="D52" s="243">
        <f t="shared" si="16"/>
        <v>0.00013475</v>
      </c>
      <c r="E52" s="31"/>
      <c r="F52" s="34"/>
      <c r="G52" s="34"/>
      <c r="H52" s="33"/>
      <c r="I52" s="33"/>
      <c r="J52" s="18"/>
      <c r="K52" s="18"/>
      <c r="L52" s="18"/>
      <c r="M52" s="13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242">
        <f t="shared" si="15"/>
        <v>0</v>
      </c>
      <c r="B53" s="234">
        <f t="shared" si="15"/>
        <v>0</v>
      </c>
      <c r="C53" s="235">
        <f>(D11*E11)/24.5</f>
        <v>40816.32653061225</v>
      </c>
      <c r="D53" s="243">
        <f t="shared" si="16"/>
        <v>2.45E-10</v>
      </c>
      <c r="E53" s="31"/>
      <c r="F53" s="34"/>
      <c r="G53" s="34"/>
      <c r="H53" s="33"/>
      <c r="I53" s="33"/>
      <c r="J53" s="18"/>
      <c r="K53" s="18"/>
      <c r="L53" s="18"/>
      <c r="M53" s="13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242">
        <f t="shared" si="15"/>
        <v>0</v>
      </c>
      <c r="B54" s="234">
        <f t="shared" si="15"/>
        <v>0</v>
      </c>
      <c r="C54" s="235">
        <f>(D12*E12)/24.5</f>
        <v>40816.32653061225</v>
      </c>
      <c r="D54" s="243">
        <f t="shared" si="16"/>
        <v>2.45E-10</v>
      </c>
      <c r="E54" s="31"/>
      <c r="F54" s="34"/>
      <c r="G54" s="34"/>
      <c r="H54" s="33"/>
      <c r="I54" s="33"/>
      <c r="J54" s="18"/>
      <c r="K54" s="18"/>
      <c r="L54" s="18"/>
      <c r="M54" s="13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>
      <c r="A55" s="242">
        <f t="shared" si="15"/>
        <v>0</v>
      </c>
      <c r="B55" s="234">
        <f t="shared" si="15"/>
        <v>0</v>
      </c>
      <c r="C55" s="235">
        <f>(D13*E13)/24.5</f>
        <v>40816.32653061225</v>
      </c>
      <c r="D55" s="243">
        <f t="shared" si="16"/>
        <v>2.45E-10</v>
      </c>
      <c r="E55" s="31"/>
      <c r="F55" s="34"/>
      <c r="G55" s="34"/>
      <c r="H55" s="33"/>
      <c r="I55" s="33"/>
      <c r="J55" s="18"/>
      <c r="K55" s="18"/>
      <c r="L55" s="18"/>
      <c r="M55" s="13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>
      <c r="A56" s="242">
        <f t="shared" si="15"/>
        <v>0</v>
      </c>
      <c r="B56" s="234">
        <f t="shared" si="15"/>
        <v>0</v>
      </c>
      <c r="C56" s="235">
        <f>(D14*E14)/24.5</f>
        <v>40816.32653061225</v>
      </c>
      <c r="D56" s="243">
        <f t="shared" si="16"/>
        <v>2.45E-10</v>
      </c>
      <c r="E56" s="31"/>
      <c r="F56" s="34"/>
      <c r="G56" s="34"/>
      <c r="H56" s="33"/>
      <c r="I56" s="33"/>
      <c r="J56" s="18"/>
      <c r="K56" s="18"/>
      <c r="L56" s="18"/>
      <c r="M56" s="13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242">
        <f>A13</f>
        <v>0</v>
      </c>
      <c r="B57" s="234">
        <f>B13</f>
        <v>0</v>
      </c>
      <c r="C57" s="235">
        <f>(D13*E13)/24.5</f>
        <v>40816.32653061225</v>
      </c>
      <c r="D57" s="243">
        <f t="shared" si="16"/>
        <v>2.45E-10</v>
      </c>
      <c r="E57" s="31"/>
      <c r="F57" s="34"/>
      <c r="G57" s="34"/>
      <c r="H57" s="33"/>
      <c r="I57" s="33"/>
      <c r="J57" s="18"/>
      <c r="K57" s="18"/>
      <c r="L57" s="18"/>
      <c r="M57" s="13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 thickBot="1">
      <c r="A58" s="244">
        <f t="shared" si="15"/>
        <v>0</v>
      </c>
      <c r="B58" s="245">
        <f t="shared" si="15"/>
        <v>0</v>
      </c>
      <c r="C58" s="246">
        <f>(D14*E14)/24.5</f>
        <v>40816.32653061225</v>
      </c>
      <c r="D58" s="247">
        <f t="shared" si="16"/>
        <v>2.45E-10</v>
      </c>
      <c r="E58" s="31"/>
      <c r="F58" s="34"/>
      <c r="G58" s="34"/>
      <c r="H58" s="33"/>
      <c r="I58" s="33"/>
      <c r="J58" s="18"/>
      <c r="K58" s="18"/>
      <c r="L58" s="18"/>
      <c r="M58" s="13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231"/>
      <c r="B59" s="231"/>
      <c r="C59" s="230"/>
      <c r="D59" s="230"/>
      <c r="E59" s="31"/>
      <c r="F59" s="34"/>
      <c r="G59" s="34"/>
      <c r="H59" s="33"/>
      <c r="I59" s="33"/>
      <c r="J59" s="18"/>
      <c r="K59" s="18"/>
      <c r="L59" s="18"/>
      <c r="M59" s="13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>
      <c r="A60" s="10"/>
      <c r="B60" s="3"/>
      <c r="C60" s="30"/>
      <c r="D60" s="230">
        <f>SUM(D51:D58)</f>
        <v>0.00013496093078808552</v>
      </c>
      <c r="E60" s="31"/>
      <c r="F60" s="34"/>
      <c r="G60" s="34"/>
      <c r="H60" s="33"/>
      <c r="I60" s="33"/>
      <c r="J60" s="18"/>
      <c r="K60" s="18"/>
      <c r="L60" s="18"/>
      <c r="M60" s="13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 thickBot="1">
      <c r="A61" s="10"/>
      <c r="B61" s="3"/>
      <c r="C61" s="30"/>
      <c r="D61" s="18"/>
      <c r="E61" s="31"/>
      <c r="F61" s="34"/>
      <c r="G61" s="34"/>
      <c r="H61" s="33"/>
      <c r="I61" s="33"/>
      <c r="J61" s="18"/>
      <c r="K61" s="18"/>
      <c r="L61" s="18"/>
      <c r="M61" s="13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>
      <c r="A62" s="63" t="s">
        <v>2</v>
      </c>
      <c r="B62" s="64"/>
      <c r="C62" s="65">
        <f>1/D60</f>
        <v>7409.551743312969</v>
      </c>
      <c r="D62" s="66" t="s">
        <v>1</v>
      </c>
      <c r="E62" s="31"/>
      <c r="F62" s="34"/>
      <c r="G62" s="34"/>
      <c r="H62" s="33"/>
      <c r="I62" s="33"/>
      <c r="J62" s="18"/>
      <c r="K62" s="18"/>
      <c r="L62" s="18"/>
      <c r="M62" s="13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.5" thickBot="1">
      <c r="A63" s="67" t="s">
        <v>0</v>
      </c>
      <c r="B63" s="68"/>
      <c r="C63" s="69">
        <f>(C62*24.5)/C44</f>
        <v>9655.551178722815</v>
      </c>
      <c r="D63" s="70"/>
      <c r="E63" s="31"/>
      <c r="F63" s="34"/>
      <c r="G63" s="34"/>
      <c r="H63" s="33"/>
      <c r="I63" s="33"/>
      <c r="J63" s="18"/>
      <c r="K63" s="18"/>
      <c r="L63" s="18"/>
      <c r="M63" s="13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10"/>
      <c r="B64" s="3"/>
      <c r="C64" s="30"/>
      <c r="D64" s="11"/>
      <c r="E64" s="31"/>
      <c r="F64" s="34"/>
      <c r="G64" s="34"/>
      <c r="H64" s="33"/>
      <c r="I64" s="33"/>
      <c r="J64" s="18"/>
      <c r="K64" s="18"/>
      <c r="L64" s="18"/>
      <c r="M64" s="13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279" t="s">
        <v>92</v>
      </c>
      <c r="B65" s="4"/>
      <c r="C65" s="4"/>
      <c r="D65" s="3"/>
      <c r="E65" s="3"/>
      <c r="F65" s="3"/>
      <c r="G65" s="4"/>
      <c r="H65" s="4"/>
      <c r="I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58.5" customHeight="1" thickBot="1">
      <c r="A66" s="453" t="s">
        <v>68</v>
      </c>
      <c r="B66" s="454"/>
      <c r="C66" s="454"/>
      <c r="D66" s="454"/>
      <c r="E66" s="216"/>
      <c r="F66" s="216"/>
      <c r="G66" s="4"/>
      <c r="H66" s="4"/>
      <c r="I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4.25" thickBot="1" thickTop="1">
      <c r="A67" s="10"/>
      <c r="B67" s="4"/>
      <c r="C67" s="217"/>
      <c r="D67" s="196"/>
      <c r="E67" s="4"/>
      <c r="F67" s="4"/>
      <c r="G67" s="4"/>
      <c r="H67" s="4"/>
      <c r="I67" s="4"/>
      <c r="J67" s="4"/>
      <c r="K67" s="4"/>
      <c r="L67" s="4"/>
      <c r="M67" s="13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13" ht="12.75">
      <c r="A68" s="205"/>
      <c r="B68" s="206"/>
      <c r="C68" s="207" t="s">
        <v>58</v>
      </c>
      <c r="D68" s="86"/>
      <c r="E68" s="197"/>
      <c r="F68" s="197"/>
      <c r="M68" s="1"/>
    </row>
    <row r="69" spans="1:6" ht="12.75">
      <c r="A69" s="208" t="str">
        <f aca="true" t="shared" si="17" ref="A69:B78">A5</f>
        <v>CAS</v>
      </c>
      <c r="B69" s="200" t="str">
        <f t="shared" si="17"/>
        <v>Chemical</v>
      </c>
      <c r="C69" s="201" t="s">
        <v>67</v>
      </c>
      <c r="D69" s="218" t="s">
        <v>35</v>
      </c>
      <c r="E69" s="198"/>
      <c r="F69" s="198"/>
    </row>
    <row r="70" spans="1:6" ht="12.75">
      <c r="A70" s="208" t="str">
        <f t="shared" si="17"/>
        <v>Number</v>
      </c>
      <c r="B70" s="200" t="str">
        <f t="shared" si="17"/>
        <v>Information</v>
      </c>
      <c r="C70" s="201" t="s">
        <v>5</v>
      </c>
      <c r="D70" s="218" t="s">
        <v>25</v>
      </c>
      <c r="E70" s="198"/>
      <c r="F70" s="198"/>
    </row>
    <row r="71" spans="1:6" ht="12.75">
      <c r="A71" s="214" t="str">
        <f t="shared" si="17"/>
        <v>108-88-3</v>
      </c>
      <c r="B71" s="215" t="str">
        <f t="shared" si="17"/>
        <v>Toluene</v>
      </c>
      <c r="C71" s="203">
        <v>10</v>
      </c>
      <c r="D71" s="96">
        <f aca="true" t="shared" si="18" ref="D71:D78">L7*$C$83/$C$84*D7</f>
        <v>10</v>
      </c>
      <c r="E71" s="267"/>
      <c r="F71" s="268"/>
    </row>
    <row r="72" spans="1:6" ht="12.75">
      <c r="A72" s="214">
        <f t="shared" si="17"/>
        <v>0</v>
      </c>
      <c r="B72" s="215" t="str">
        <f t="shared" si="17"/>
        <v>Water</v>
      </c>
      <c r="C72" s="203"/>
      <c r="D72" s="96">
        <f t="shared" si="18"/>
        <v>4185.627637130801</v>
      </c>
      <c r="E72" s="267"/>
      <c r="F72" s="268"/>
    </row>
    <row r="73" spans="1:6" ht="12.75">
      <c r="A73" s="214">
        <f t="shared" si="17"/>
        <v>0</v>
      </c>
      <c r="B73" s="215">
        <f t="shared" si="17"/>
        <v>0</v>
      </c>
      <c r="C73" s="203"/>
      <c r="D73" s="96">
        <f t="shared" si="18"/>
        <v>3.238396624472572E-08</v>
      </c>
      <c r="E73" s="267"/>
      <c r="F73" s="268"/>
    </row>
    <row r="74" spans="1:6" ht="12.75">
      <c r="A74" s="214">
        <f t="shared" si="17"/>
        <v>0</v>
      </c>
      <c r="B74" s="215">
        <f t="shared" si="17"/>
        <v>0</v>
      </c>
      <c r="C74" s="203"/>
      <c r="D74" s="96">
        <f t="shared" si="18"/>
        <v>3.238396624472572E-08</v>
      </c>
      <c r="E74" s="267"/>
      <c r="F74" s="268"/>
    </row>
    <row r="75" spans="1:6" ht="12.75">
      <c r="A75" s="214">
        <f t="shared" si="17"/>
        <v>0</v>
      </c>
      <c r="B75" s="215">
        <f t="shared" si="17"/>
        <v>0</v>
      </c>
      <c r="C75" s="203"/>
      <c r="D75" s="96">
        <f t="shared" si="18"/>
        <v>3.238396624472572E-08</v>
      </c>
      <c r="E75" s="267"/>
      <c r="F75" s="268"/>
    </row>
    <row r="76" spans="1:6" ht="12.75">
      <c r="A76" s="214">
        <f t="shared" si="17"/>
        <v>0</v>
      </c>
      <c r="B76" s="215">
        <f t="shared" si="17"/>
        <v>0</v>
      </c>
      <c r="C76" s="203"/>
      <c r="D76" s="96">
        <f t="shared" si="18"/>
        <v>3.238396624472572E-08</v>
      </c>
      <c r="E76" s="267"/>
      <c r="F76" s="268"/>
    </row>
    <row r="77" spans="1:6" ht="12.75">
      <c r="A77" s="214">
        <f t="shared" si="17"/>
        <v>0</v>
      </c>
      <c r="B77" s="215">
        <f t="shared" si="17"/>
        <v>0</v>
      </c>
      <c r="C77" s="203"/>
      <c r="D77" s="96">
        <f t="shared" si="18"/>
        <v>3.238396624472572E-08</v>
      </c>
      <c r="E77" s="267"/>
      <c r="F77" s="268"/>
    </row>
    <row r="78" spans="1:6" ht="12.75">
      <c r="A78" s="214">
        <f t="shared" si="17"/>
        <v>0</v>
      </c>
      <c r="B78" s="215">
        <f t="shared" si="17"/>
        <v>0</v>
      </c>
      <c r="C78" s="203"/>
      <c r="D78" s="96">
        <f t="shared" si="18"/>
        <v>3.238396624472572E-08</v>
      </c>
      <c r="E78" s="267"/>
      <c r="F78" s="268"/>
    </row>
    <row r="79" spans="1:6" ht="12.75">
      <c r="A79" s="210"/>
      <c r="B79" s="204"/>
      <c r="C79" s="204"/>
      <c r="D79" s="219"/>
      <c r="E79" s="8"/>
      <c r="F79" s="74"/>
    </row>
    <row r="80" spans="1:6" ht="13.5" thickBot="1">
      <c r="A80" s="211"/>
      <c r="B80" s="212"/>
      <c r="C80" s="212"/>
      <c r="D80" s="213">
        <f>SUM(D71:D79)</f>
        <v>4195.627637325108</v>
      </c>
      <c r="E80" s="8"/>
      <c r="F80" s="199"/>
    </row>
    <row r="81" spans="3:6" ht="12.75">
      <c r="C81" s="4"/>
      <c r="E81" s="23"/>
      <c r="F81" s="4"/>
    </row>
    <row r="82" spans="2:6" ht="12.75">
      <c r="B82" s="35" t="s">
        <v>59</v>
      </c>
      <c r="C82" s="36" t="str">
        <f>IF(COUNT(C71:C78)&gt;1,"INVALID - ONLY ONE MEASUREMENT ALLOWED",IF(COUNT(C71:C78)=0,"No Measurements","OK"))</f>
        <v>OK</v>
      </c>
      <c r="D82" s="254"/>
      <c r="E82" s="4"/>
      <c r="F82" s="4"/>
    </row>
    <row r="83" spans="2:6" ht="12.75">
      <c r="B83" s="35" t="s">
        <v>64</v>
      </c>
      <c r="C83" s="37">
        <f>IF((COUNT(C71:C78)=1),(C71/D7+C72/D8+C73/D9+C74/D10+C75/D11+C76/D12+C77/D13+C78/D14),IF(COUNT(C71:C78)=0,"No Measurements","INVALID - ONLY ONE MEASUREMENT ALLOWED"))</f>
        <v>0.0007874015748031496</v>
      </c>
      <c r="E83" s="4"/>
      <c r="F83" s="4"/>
    </row>
    <row r="84" spans="2:6" ht="12.75">
      <c r="B84" s="87" t="s">
        <v>65</v>
      </c>
      <c r="C84" s="38">
        <f>IF(COUNT(C71:C78)&lt;&gt;1,C83,IF(C71,L7,IF(C72,L8,IF(C73,L9,IF(C74,L10,IF(C75,L11,IF(C76,L12,IF(C77,L13,L14))))))))</f>
        <v>0.0018812031147206973</v>
      </c>
      <c r="E84" s="4"/>
      <c r="F84" s="4"/>
    </row>
    <row r="85" spans="3:6" ht="12.75">
      <c r="C85" s="25"/>
      <c r="D85" s="4"/>
      <c r="E85" s="4"/>
      <c r="F85" s="4"/>
    </row>
    <row r="86" spans="1:6" ht="40.5" customHeight="1">
      <c r="A86" s="455" t="s">
        <v>66</v>
      </c>
      <c r="B86" s="455"/>
      <c r="C86" s="455"/>
      <c r="D86" s="455"/>
      <c r="E86" s="88"/>
      <c r="F86" s="88"/>
    </row>
    <row r="87" spans="3:6" ht="12.75">
      <c r="C87" s="88"/>
      <c r="D87" s="88"/>
      <c r="E87" s="88"/>
      <c r="F87" s="88"/>
    </row>
    <row r="88" spans="3:6" ht="12.75">
      <c r="C88" s="88"/>
      <c r="D88" s="88"/>
      <c r="E88" s="88"/>
      <c r="F88" s="88"/>
    </row>
    <row r="89" spans="1:6" ht="13.5" thickBot="1">
      <c r="A89" s="451" t="s">
        <v>78</v>
      </c>
      <c r="B89" s="451"/>
      <c r="C89" s="451"/>
      <c r="D89" s="451"/>
      <c r="E89" s="451"/>
      <c r="F89" s="88"/>
    </row>
    <row r="90" spans="1:6" ht="13.5" thickTop="1">
      <c r="A90" s="252"/>
      <c r="C90" s="88"/>
      <c r="D90" s="88"/>
      <c r="E90" s="88"/>
      <c r="F90" s="88"/>
    </row>
    <row r="91" spans="1:5" ht="12.75">
      <c r="A91" s="452" t="s">
        <v>90</v>
      </c>
      <c r="B91" s="452"/>
      <c r="C91" s="452"/>
      <c r="D91" s="452"/>
      <c r="E91" s="452"/>
    </row>
    <row r="92" spans="1:5" ht="38.25" customHeight="1" thickBot="1">
      <c r="A92" s="450" t="s">
        <v>79</v>
      </c>
      <c r="B92" s="450"/>
      <c r="C92" s="450"/>
      <c r="D92" s="450"/>
      <c r="E92" s="450"/>
    </row>
    <row r="93" spans="1:5" ht="12.75" customHeight="1" thickBot="1" thickTop="1">
      <c r="A93" s="253"/>
      <c r="B93" s="253"/>
      <c r="C93" s="253"/>
      <c r="D93" s="253"/>
      <c r="E93" s="253"/>
    </row>
    <row r="94" spans="2:3" ht="13.5" thickBot="1">
      <c r="B94" s="251" t="s">
        <v>75</v>
      </c>
      <c r="C94" s="276">
        <v>10</v>
      </c>
    </row>
    <row r="95" ht="13.5" thickBot="1"/>
    <row r="96" spans="1:7" ht="12.75">
      <c r="A96" s="265" t="str">
        <f>A5</f>
        <v>CAS</v>
      </c>
      <c r="B96" s="258" t="str">
        <f>B5</f>
        <v>Chemical</v>
      </c>
      <c r="C96" s="260" t="s">
        <v>60</v>
      </c>
      <c r="D96" s="260" t="s">
        <v>74</v>
      </c>
      <c r="E96" s="374" t="s">
        <v>88</v>
      </c>
      <c r="F96" s="374" t="s">
        <v>61</v>
      </c>
      <c r="G96" s="270" t="s">
        <v>77</v>
      </c>
    </row>
    <row r="97" spans="1:7" ht="12.75">
      <c r="A97" s="265" t="str">
        <f aca="true" t="shared" si="19" ref="A97:B105">A6</f>
        <v>Number</v>
      </c>
      <c r="B97" s="261" t="str">
        <f t="shared" si="19"/>
        <v>Information</v>
      </c>
      <c r="C97" s="257" t="s">
        <v>73</v>
      </c>
      <c r="D97" s="257" t="s">
        <v>38</v>
      </c>
      <c r="E97" s="372" t="s">
        <v>89</v>
      </c>
      <c r="F97" s="372" t="s">
        <v>87</v>
      </c>
      <c r="G97" s="271" t="s">
        <v>76</v>
      </c>
    </row>
    <row r="98" spans="1:7" ht="12.75">
      <c r="A98" s="266" t="str">
        <f t="shared" si="19"/>
        <v>108-88-3</v>
      </c>
      <c r="B98" s="209" t="str">
        <f t="shared" si="19"/>
        <v>Toluene</v>
      </c>
      <c r="C98" s="277">
        <v>1</v>
      </c>
      <c r="D98" s="2">
        <f>J7</f>
        <v>0.002383433627674223</v>
      </c>
      <c r="E98" s="373">
        <f>D98/C98</f>
        <v>0.002383433627674223</v>
      </c>
      <c r="F98" s="373">
        <f>E98/$E$107</f>
        <v>0.0011931386973392253</v>
      </c>
      <c r="G98" s="375">
        <f>$C$94*F98*C98</f>
        <v>0.011931386973392253</v>
      </c>
    </row>
    <row r="99" spans="1:7" ht="12.75">
      <c r="A99" s="266">
        <f t="shared" si="19"/>
        <v>0</v>
      </c>
      <c r="B99" s="209" t="str">
        <f t="shared" si="19"/>
        <v>Water</v>
      </c>
      <c r="C99" s="277">
        <v>0.5</v>
      </c>
      <c r="D99" s="2">
        <f aca="true" t="shared" si="20" ref="D99:D105">J8</f>
        <v>0.9976165663260151</v>
      </c>
      <c r="E99" s="373">
        <f aca="true" t="shared" si="21" ref="E99:E105">D99/C99</f>
        <v>1.9952331326520303</v>
      </c>
      <c r="F99" s="373">
        <f aca="true" t="shared" si="22" ref="F99:F105">E99/$E$107</f>
        <v>0.9988068613026607</v>
      </c>
      <c r="G99" s="375">
        <f>$C$94*F99*C99</f>
        <v>4.994034306513304</v>
      </c>
    </row>
    <row r="100" spans="1:7" ht="12.75">
      <c r="A100" s="266">
        <f t="shared" si="19"/>
        <v>0</v>
      </c>
      <c r="B100" s="209">
        <f t="shared" si="19"/>
        <v>0</v>
      </c>
      <c r="C100" s="277">
        <v>10000000</v>
      </c>
      <c r="D100" s="2">
        <f t="shared" si="20"/>
        <v>7.718503414514623E-12</v>
      </c>
      <c r="E100" s="373">
        <f t="shared" si="21"/>
        <v>7.718503414514623E-19</v>
      </c>
      <c r="F100" s="373">
        <f t="shared" si="22"/>
        <v>3.86385632999095E-19</v>
      </c>
      <c r="G100" s="375">
        <f aca="true" t="shared" si="23" ref="G100:G105">$C$94*F100*C100</f>
        <v>3.86385632999095E-11</v>
      </c>
    </row>
    <row r="101" spans="1:7" ht="12.75">
      <c r="A101" s="266">
        <f t="shared" si="19"/>
        <v>0</v>
      </c>
      <c r="B101" s="209">
        <f t="shared" si="19"/>
        <v>0</v>
      </c>
      <c r="C101" s="277">
        <v>10000000</v>
      </c>
      <c r="D101" s="2">
        <f t="shared" si="20"/>
        <v>7.718503414514623E-12</v>
      </c>
      <c r="E101" s="373">
        <f t="shared" si="21"/>
        <v>7.718503414514623E-19</v>
      </c>
      <c r="F101" s="373">
        <f t="shared" si="22"/>
        <v>3.86385632999095E-19</v>
      </c>
      <c r="G101" s="375">
        <f t="shared" si="23"/>
        <v>3.86385632999095E-11</v>
      </c>
    </row>
    <row r="102" spans="1:7" ht="12.75">
      <c r="A102" s="266">
        <f t="shared" si="19"/>
        <v>0</v>
      </c>
      <c r="B102" s="209">
        <f t="shared" si="19"/>
        <v>0</v>
      </c>
      <c r="C102" s="277">
        <v>10000000</v>
      </c>
      <c r="D102" s="2">
        <f t="shared" si="20"/>
        <v>7.718503414514623E-12</v>
      </c>
      <c r="E102" s="373">
        <f t="shared" si="21"/>
        <v>7.718503414514623E-19</v>
      </c>
      <c r="F102" s="373">
        <f t="shared" si="22"/>
        <v>3.86385632999095E-19</v>
      </c>
      <c r="G102" s="375">
        <f t="shared" si="23"/>
        <v>3.86385632999095E-11</v>
      </c>
    </row>
    <row r="103" spans="1:7" ht="12.75">
      <c r="A103" s="266">
        <f t="shared" si="19"/>
        <v>0</v>
      </c>
      <c r="B103" s="209">
        <f t="shared" si="19"/>
        <v>0</v>
      </c>
      <c r="C103" s="277">
        <v>10000000</v>
      </c>
      <c r="D103" s="2">
        <f t="shared" si="20"/>
        <v>7.718503414514623E-12</v>
      </c>
      <c r="E103" s="373">
        <f t="shared" si="21"/>
        <v>7.718503414514623E-19</v>
      </c>
      <c r="F103" s="373">
        <f t="shared" si="22"/>
        <v>3.86385632999095E-19</v>
      </c>
      <c r="G103" s="375">
        <f t="shared" si="23"/>
        <v>3.86385632999095E-11</v>
      </c>
    </row>
    <row r="104" spans="1:7" ht="12.75">
      <c r="A104" s="266">
        <f t="shared" si="19"/>
        <v>0</v>
      </c>
      <c r="B104" s="209">
        <f t="shared" si="19"/>
        <v>0</v>
      </c>
      <c r="C104" s="277">
        <v>10000000</v>
      </c>
      <c r="D104" s="2">
        <f t="shared" si="20"/>
        <v>7.718503414514623E-12</v>
      </c>
      <c r="E104" s="373">
        <f t="shared" si="21"/>
        <v>7.718503414514623E-19</v>
      </c>
      <c r="F104" s="373">
        <f t="shared" si="22"/>
        <v>3.86385632999095E-19</v>
      </c>
      <c r="G104" s="375">
        <f t="shared" si="23"/>
        <v>3.86385632999095E-11</v>
      </c>
    </row>
    <row r="105" spans="1:7" ht="13.5" thickBot="1">
      <c r="A105" s="266">
        <f t="shared" si="19"/>
        <v>0</v>
      </c>
      <c r="B105" s="262">
        <f t="shared" si="19"/>
        <v>0</v>
      </c>
      <c r="C105" s="278">
        <v>10000000</v>
      </c>
      <c r="D105" s="44">
        <f t="shared" si="20"/>
        <v>7.718503414514623E-12</v>
      </c>
      <c r="E105" s="376">
        <f t="shared" si="21"/>
        <v>7.718503414514623E-19</v>
      </c>
      <c r="F105" s="376">
        <f t="shared" si="22"/>
        <v>3.86385632999095E-19</v>
      </c>
      <c r="G105" s="377">
        <f t="shared" si="23"/>
        <v>3.86385632999095E-11</v>
      </c>
    </row>
    <row r="106" ht="13.5" thickBot="1">
      <c r="G106" s="380"/>
    </row>
    <row r="107" spans="4:7" ht="13.5" thickBot="1">
      <c r="D107" s="248">
        <f>SUM(D98:D106)</f>
        <v>1.0000000000000004</v>
      </c>
      <c r="E107">
        <f>SUM(E98:E106)</f>
        <v>1.9976165662797045</v>
      </c>
      <c r="F107" s="255">
        <f>SUM(F98:F105)</f>
        <v>1</v>
      </c>
      <c r="G107" s="273">
        <f>SUM(G98:G105)</f>
        <v>5.005965693718527</v>
      </c>
    </row>
    <row r="108" ht="13.5" thickBot="1"/>
    <row r="109" spans="6:7" ht="13.5" thickBot="1">
      <c r="F109" s="251" t="s">
        <v>84</v>
      </c>
      <c r="G109" s="378">
        <f>G107/C63</f>
        <v>0.000518454679702779</v>
      </c>
    </row>
    <row r="110" spans="6:7" ht="13.5" thickBot="1">
      <c r="F110" s="251" t="s">
        <v>85</v>
      </c>
      <c r="G110" s="379">
        <f>C94/G107</f>
        <v>1.997616566279704</v>
      </c>
    </row>
    <row r="113" spans="1:5" ht="13.5" thickBot="1">
      <c r="A113" s="451" t="s">
        <v>72</v>
      </c>
      <c r="B113" s="451"/>
      <c r="C113" s="451"/>
      <c r="D113" s="451"/>
      <c r="E113" s="451"/>
    </row>
    <row r="114" ht="13.5" thickTop="1"/>
    <row r="115" spans="1:5" ht="12.75">
      <c r="A115" s="452" t="s">
        <v>90</v>
      </c>
      <c r="B115" s="452"/>
      <c r="C115" s="452"/>
      <c r="D115" s="452"/>
      <c r="E115" s="452"/>
    </row>
    <row r="116" spans="1:5" ht="38.25" customHeight="1" thickBot="1">
      <c r="A116" s="450" t="s">
        <v>91</v>
      </c>
      <c r="B116" s="450"/>
      <c r="C116" s="450"/>
      <c r="D116" s="450"/>
      <c r="E116" s="450"/>
    </row>
    <row r="117" spans="1:5" ht="17.25" customHeight="1" thickBot="1" thickTop="1">
      <c r="A117" s="264"/>
      <c r="B117" s="264"/>
      <c r="C117" s="264"/>
      <c r="D117" s="264"/>
      <c r="E117" s="264"/>
    </row>
    <row r="118" spans="2:3" ht="13.5" thickBot="1">
      <c r="B118" s="251" t="s">
        <v>83</v>
      </c>
      <c r="C118" s="276">
        <v>9.9608</v>
      </c>
    </row>
    <row r="119" ht="13.5" thickBot="1"/>
    <row r="120" spans="1:6" ht="12.75">
      <c r="A120" s="258" t="str">
        <f aca="true" t="shared" si="24" ref="A120:B129">A5</f>
        <v>CAS</v>
      </c>
      <c r="B120" s="259" t="str">
        <f t="shared" si="24"/>
        <v>Chemical</v>
      </c>
      <c r="C120" s="260" t="s">
        <v>60</v>
      </c>
      <c r="D120" s="260" t="s">
        <v>74</v>
      </c>
      <c r="E120" s="260" t="s">
        <v>86</v>
      </c>
      <c r="F120" s="270" t="s">
        <v>82</v>
      </c>
    </row>
    <row r="121" spans="1:6" ht="13.5" customHeight="1">
      <c r="A121" s="261" t="str">
        <f t="shared" si="24"/>
        <v>Number</v>
      </c>
      <c r="B121" s="256" t="str">
        <f t="shared" si="24"/>
        <v>Information</v>
      </c>
      <c r="C121" s="257" t="s">
        <v>73</v>
      </c>
      <c r="D121" s="257" t="s">
        <v>38</v>
      </c>
      <c r="E121" s="257" t="s">
        <v>76</v>
      </c>
      <c r="F121" s="271" t="s">
        <v>81</v>
      </c>
    </row>
    <row r="122" spans="1:6" ht="12.75">
      <c r="A122" s="209" t="str">
        <f t="shared" si="24"/>
        <v>108-88-3</v>
      </c>
      <c r="B122" s="202" t="str">
        <f t="shared" si="24"/>
        <v>Toluene</v>
      </c>
      <c r="C122" s="277">
        <v>1</v>
      </c>
      <c r="D122" s="2">
        <f>J7</f>
        <v>0.002383433627674223</v>
      </c>
      <c r="E122" s="269">
        <f>$C$118*D122</f>
        <v>0.0237409056785374</v>
      </c>
      <c r="F122" s="274">
        <f>E122/C122</f>
        <v>0.0237409056785374</v>
      </c>
    </row>
    <row r="123" spans="1:6" ht="12.75">
      <c r="A123" s="209">
        <f t="shared" si="24"/>
        <v>0</v>
      </c>
      <c r="B123" s="202" t="str">
        <f t="shared" si="24"/>
        <v>Water</v>
      </c>
      <c r="C123" s="277">
        <v>0.5</v>
      </c>
      <c r="D123" s="2">
        <f aca="true" t="shared" si="25" ref="D123:D129">J8</f>
        <v>0.9976165663260151</v>
      </c>
      <c r="E123" s="269">
        <f aca="true" t="shared" si="26" ref="E123:E129">$C$118*D123</f>
        <v>9.937059093860173</v>
      </c>
      <c r="F123" s="274">
        <f>E123/C123</f>
        <v>19.874118187720345</v>
      </c>
    </row>
    <row r="124" spans="1:6" ht="12.75">
      <c r="A124" s="209">
        <f t="shared" si="24"/>
        <v>0</v>
      </c>
      <c r="B124" s="202">
        <f t="shared" si="24"/>
        <v>0</v>
      </c>
      <c r="C124" s="277">
        <v>10000000</v>
      </c>
      <c r="D124" s="2">
        <f t="shared" si="25"/>
        <v>7.718503414514623E-12</v>
      </c>
      <c r="E124" s="269">
        <f t="shared" si="26"/>
        <v>7.688246881129726E-11</v>
      </c>
      <c r="F124" s="274">
        <f aca="true" t="shared" si="27" ref="F124:F129">E124/C124</f>
        <v>7.688246881129726E-18</v>
      </c>
    </row>
    <row r="125" spans="1:6" ht="12.75">
      <c r="A125" s="209">
        <f t="shared" si="24"/>
        <v>0</v>
      </c>
      <c r="B125" s="202">
        <f t="shared" si="24"/>
        <v>0</v>
      </c>
      <c r="C125" s="277">
        <v>10000000</v>
      </c>
      <c r="D125" s="2">
        <f t="shared" si="25"/>
        <v>7.718503414514623E-12</v>
      </c>
      <c r="E125" s="269">
        <f t="shared" si="26"/>
        <v>7.688246881129726E-11</v>
      </c>
      <c r="F125" s="274">
        <f t="shared" si="27"/>
        <v>7.688246881129726E-18</v>
      </c>
    </row>
    <row r="126" spans="1:6" ht="12.75">
      <c r="A126" s="209">
        <f t="shared" si="24"/>
        <v>0</v>
      </c>
      <c r="B126" s="202">
        <f t="shared" si="24"/>
        <v>0</v>
      </c>
      <c r="C126" s="277">
        <v>10000000</v>
      </c>
      <c r="D126" s="2">
        <f t="shared" si="25"/>
        <v>7.718503414514623E-12</v>
      </c>
      <c r="E126" s="269">
        <f t="shared" si="26"/>
        <v>7.688246881129726E-11</v>
      </c>
      <c r="F126" s="274">
        <f t="shared" si="27"/>
        <v>7.688246881129726E-18</v>
      </c>
    </row>
    <row r="127" spans="1:6" ht="12.75">
      <c r="A127" s="209">
        <f t="shared" si="24"/>
        <v>0</v>
      </c>
      <c r="B127" s="202">
        <f t="shared" si="24"/>
        <v>0</v>
      </c>
      <c r="C127" s="277">
        <v>10000000</v>
      </c>
      <c r="D127" s="2">
        <f t="shared" si="25"/>
        <v>7.718503414514623E-12</v>
      </c>
      <c r="E127" s="269">
        <f t="shared" si="26"/>
        <v>7.688246881129726E-11</v>
      </c>
      <c r="F127" s="274">
        <f t="shared" si="27"/>
        <v>7.688246881129726E-18</v>
      </c>
    </row>
    <row r="128" spans="1:6" ht="12.75">
      <c r="A128" s="209">
        <f t="shared" si="24"/>
        <v>0</v>
      </c>
      <c r="B128" s="202">
        <f t="shared" si="24"/>
        <v>0</v>
      </c>
      <c r="C128" s="277">
        <v>10000000</v>
      </c>
      <c r="D128" s="2">
        <f t="shared" si="25"/>
        <v>7.718503414514623E-12</v>
      </c>
      <c r="E128" s="269">
        <f t="shared" si="26"/>
        <v>7.688246881129726E-11</v>
      </c>
      <c r="F128" s="274">
        <f t="shared" si="27"/>
        <v>7.688246881129726E-18</v>
      </c>
    </row>
    <row r="129" spans="1:6" ht="13.5" thickBot="1">
      <c r="A129" s="262">
        <f t="shared" si="24"/>
        <v>0</v>
      </c>
      <c r="B129" s="263">
        <f t="shared" si="24"/>
        <v>0</v>
      </c>
      <c r="C129" s="278">
        <v>10000000</v>
      </c>
      <c r="D129" s="44">
        <f t="shared" si="25"/>
        <v>7.718503414514623E-12</v>
      </c>
      <c r="E129" s="272">
        <f t="shared" si="26"/>
        <v>7.688246881129726E-11</v>
      </c>
      <c r="F129" s="275">
        <f t="shared" si="27"/>
        <v>7.688246881129726E-18</v>
      </c>
    </row>
    <row r="131" spans="4:5" ht="12.75">
      <c r="D131" s="248">
        <f>SUM(D122:D130)</f>
        <v>1.0000000000000004</v>
      </c>
      <c r="E131" s="248">
        <f>SUM(E122:E130)</f>
        <v>9.960800000000004</v>
      </c>
    </row>
    <row r="132" ht="13.5" thickBot="1"/>
    <row r="133" spans="5:6" ht="13.5" thickBot="1">
      <c r="E133" s="251" t="s">
        <v>80</v>
      </c>
      <c r="F133" s="273">
        <f>SUM(F122:F130)</f>
        <v>19.897859093398882</v>
      </c>
    </row>
    <row r="134" ht="13.5" thickBot="1"/>
    <row r="135" spans="5:6" ht="13.5" thickBot="1">
      <c r="E135" s="251" t="s">
        <v>85</v>
      </c>
      <c r="F135" s="273">
        <f>F133/C118</f>
        <v>1.9976165662797045</v>
      </c>
    </row>
  </sheetData>
  <mergeCells count="16">
    <mergeCell ref="A92:E92"/>
    <mergeCell ref="A113:E113"/>
    <mergeCell ref="A115:E115"/>
    <mergeCell ref="A116:E116"/>
    <mergeCell ref="A66:D66"/>
    <mergeCell ref="A86:D86"/>
    <mergeCell ref="A89:E89"/>
    <mergeCell ref="A91:E91"/>
    <mergeCell ref="A2:L2"/>
    <mergeCell ref="I17:K17"/>
    <mergeCell ref="D20:H20"/>
    <mergeCell ref="D21:D22"/>
    <mergeCell ref="E21:E22"/>
    <mergeCell ref="F21:F22"/>
    <mergeCell ref="G21:G22"/>
    <mergeCell ref="H21:H2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B1">
      <selection activeCell="A2" sqref="A2:L2"/>
    </sheetView>
  </sheetViews>
  <sheetFormatPr defaultColWidth="9.140625" defaultRowHeight="12.75"/>
  <cols>
    <col min="1" max="1" width="13.421875" style="0" customWidth="1"/>
    <col min="2" max="2" width="28.00390625" style="0" customWidth="1"/>
    <col min="3" max="3" width="20.421875" style="0" customWidth="1"/>
    <col min="4" max="4" width="14.7109375" style="0" customWidth="1"/>
    <col min="5" max="5" width="12.00390625" style="0" bestFit="1" customWidth="1"/>
    <col min="6" max="6" width="14.7109375" style="0" bestFit="1" customWidth="1"/>
    <col min="7" max="7" width="11.57421875" style="0" customWidth="1"/>
    <col min="8" max="8" width="13.57421875" style="0" customWidth="1"/>
    <col min="9" max="9" width="12.00390625" style="0" customWidth="1"/>
    <col min="10" max="10" width="12.57421875" style="0" customWidth="1"/>
    <col min="11" max="11" width="13.8515625" style="0" customWidth="1"/>
    <col min="12" max="12" width="15.7109375" style="0" customWidth="1"/>
    <col min="13" max="13" width="37.421875" style="0" customWidth="1"/>
    <col min="14" max="14" width="12.140625" style="0" bestFit="1" customWidth="1"/>
    <col min="15" max="15" width="10.8515625" style="0" bestFit="1" customWidth="1"/>
    <col min="16" max="16" width="15.8515625" style="0" bestFit="1" customWidth="1"/>
  </cols>
  <sheetData>
    <row r="1" spans="1:23" ht="23.25" customHeight="1" thickBot="1">
      <c r="A1" s="49" t="s">
        <v>57</v>
      </c>
      <c r="C1" s="45" t="s">
        <v>56</v>
      </c>
      <c r="D1" s="46"/>
      <c r="E1" s="46"/>
      <c r="F1" s="46"/>
      <c r="G1" s="47"/>
      <c r="H1" s="47"/>
      <c r="I1" s="47"/>
      <c r="J1" s="47"/>
      <c r="K1" s="48"/>
      <c r="L1" s="81"/>
      <c r="M1" s="83"/>
      <c r="N1" s="84"/>
      <c r="O1" s="84"/>
      <c r="P1" s="85"/>
      <c r="Q1" s="4"/>
      <c r="R1" s="4"/>
      <c r="S1" s="4"/>
      <c r="T1" s="4"/>
      <c r="U1" s="4"/>
      <c r="V1" s="4"/>
      <c r="W1" s="4"/>
    </row>
    <row r="2" spans="1:23" ht="38.25" customHeight="1" thickBot="1" thickTop="1">
      <c r="A2" s="456" t="s">
        <v>62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7"/>
      <c r="Q2" s="4"/>
      <c r="R2" s="4"/>
      <c r="S2" s="4"/>
      <c r="T2" s="4"/>
      <c r="U2" s="4"/>
      <c r="V2" s="4"/>
      <c r="W2" s="4"/>
    </row>
    <row r="3" spans="1:23" ht="14.25" thickBot="1" thickTop="1">
      <c r="A3" s="14"/>
      <c r="B3" s="15"/>
      <c r="C3" s="16" t="s">
        <v>49</v>
      </c>
      <c r="D3" s="16" t="s">
        <v>55</v>
      </c>
      <c r="E3" s="16" t="s">
        <v>54</v>
      </c>
      <c r="F3" s="16" t="s">
        <v>53</v>
      </c>
      <c r="G3" s="16" t="s">
        <v>52</v>
      </c>
      <c r="H3" s="16" t="s">
        <v>51</v>
      </c>
      <c r="I3" s="16" t="s">
        <v>50</v>
      </c>
      <c r="J3" s="16" t="s">
        <v>49</v>
      </c>
      <c r="K3" s="16" t="s">
        <v>47</v>
      </c>
      <c r="L3" s="82" t="s">
        <v>46</v>
      </c>
      <c r="Q3" s="4"/>
      <c r="R3" s="4"/>
      <c r="S3" s="4"/>
      <c r="T3" s="4"/>
      <c r="U3" s="4"/>
      <c r="V3" s="4"/>
      <c r="W3" s="4"/>
    </row>
    <row r="4" spans="1:23" ht="12.75">
      <c r="A4" s="39"/>
      <c r="B4" s="40"/>
      <c r="C4" s="40"/>
      <c r="D4" s="40"/>
      <c r="E4" s="40"/>
      <c r="F4" s="40"/>
      <c r="G4" s="41"/>
      <c r="H4" s="41" t="s">
        <v>48</v>
      </c>
      <c r="I4" s="41"/>
      <c r="J4" s="41" t="s">
        <v>48</v>
      </c>
      <c r="K4" s="42" t="s">
        <v>47</v>
      </c>
      <c r="L4" s="220" t="s">
        <v>46</v>
      </c>
      <c r="Q4" s="4"/>
      <c r="R4" s="4"/>
      <c r="S4" s="4"/>
      <c r="T4" s="4"/>
      <c r="U4" s="4"/>
      <c r="V4" s="4"/>
      <c r="W4" s="4"/>
    </row>
    <row r="5" spans="1:23" ht="12.75">
      <c r="A5" s="43" t="s">
        <v>45</v>
      </c>
      <c r="B5" s="7" t="s">
        <v>13</v>
      </c>
      <c r="C5" s="7" t="s">
        <v>44</v>
      </c>
      <c r="D5" s="7" t="s">
        <v>43</v>
      </c>
      <c r="E5" s="7" t="s">
        <v>42</v>
      </c>
      <c r="F5" s="7" t="s">
        <v>41</v>
      </c>
      <c r="G5" s="6" t="s">
        <v>40</v>
      </c>
      <c r="H5" s="6" t="s">
        <v>39</v>
      </c>
      <c r="I5" s="6" t="s">
        <v>11</v>
      </c>
      <c r="J5" s="6" t="s">
        <v>38</v>
      </c>
      <c r="K5" s="5" t="s">
        <v>37</v>
      </c>
      <c r="L5" s="221" t="s">
        <v>36</v>
      </c>
      <c r="Q5" s="4"/>
      <c r="R5" s="4"/>
      <c r="S5" s="4"/>
      <c r="T5" s="4"/>
      <c r="U5" s="4"/>
      <c r="V5" s="4"/>
      <c r="W5" s="4"/>
    </row>
    <row r="6" spans="1:23" ht="12.75">
      <c r="A6" s="43" t="s">
        <v>34</v>
      </c>
      <c r="B6" s="7" t="s">
        <v>6</v>
      </c>
      <c r="C6" s="7" t="s">
        <v>33</v>
      </c>
      <c r="D6" s="7" t="s">
        <v>32</v>
      </c>
      <c r="E6" s="7" t="s">
        <v>32</v>
      </c>
      <c r="F6" s="7" t="s">
        <v>32</v>
      </c>
      <c r="G6" s="6" t="s">
        <v>31</v>
      </c>
      <c r="H6" s="6" t="s">
        <v>30</v>
      </c>
      <c r="I6" s="6" t="s">
        <v>29</v>
      </c>
      <c r="J6" s="6" t="s">
        <v>28</v>
      </c>
      <c r="K6" s="5" t="s">
        <v>27</v>
      </c>
      <c r="L6" s="221" t="s">
        <v>26</v>
      </c>
      <c r="Q6" s="4"/>
      <c r="R6" s="4"/>
      <c r="S6" s="4"/>
      <c r="T6" s="4"/>
      <c r="U6" s="4"/>
      <c r="V6" s="4"/>
      <c r="W6" s="4"/>
    </row>
    <row r="7" spans="1:23" ht="12.75">
      <c r="A7" s="89" t="s">
        <v>24</v>
      </c>
      <c r="B7" s="90" t="s">
        <v>150</v>
      </c>
      <c r="C7" s="90">
        <v>25</v>
      </c>
      <c r="D7" s="91">
        <v>100</v>
      </c>
      <c r="E7" s="90">
        <v>106.2</v>
      </c>
      <c r="F7" s="90">
        <v>9.57</v>
      </c>
      <c r="G7" s="2">
        <f aca="true" t="shared" si="0" ref="G7:G14">+C7/E7</f>
        <v>0.23540489642184556</v>
      </c>
      <c r="H7" s="2">
        <f aca="true" t="shared" si="1" ref="H7:H14">+G7/$G$16</f>
        <v>0.7173851816227822</v>
      </c>
      <c r="I7" s="2">
        <f aca="true" t="shared" si="2" ref="I7:I14">H7*F7</f>
        <v>6.865376188130026</v>
      </c>
      <c r="J7" s="2">
        <f>I7/I16</f>
        <v>0.9177540002110307</v>
      </c>
      <c r="K7" s="50">
        <f aca="true" t="shared" si="3" ref="K7:K14">+I7/D7</f>
        <v>0.06865376188130026</v>
      </c>
      <c r="L7" s="222">
        <f>K7/MAX(K7:K14)</f>
        <v>0.18485566449771645</v>
      </c>
      <c r="Q7" s="4"/>
      <c r="R7" s="4"/>
      <c r="S7" s="4"/>
      <c r="T7" s="4"/>
      <c r="U7" s="4"/>
      <c r="V7" s="4"/>
      <c r="W7" s="4"/>
    </row>
    <row r="8" spans="1:23" ht="12.75">
      <c r="A8" s="89" t="s">
        <v>22</v>
      </c>
      <c r="B8" s="91" t="s">
        <v>129</v>
      </c>
      <c r="C8" s="91">
        <v>2</v>
      </c>
      <c r="D8" s="91">
        <v>20</v>
      </c>
      <c r="E8" s="91">
        <v>104.2</v>
      </c>
      <c r="F8" s="91">
        <v>7.34</v>
      </c>
      <c r="G8" s="2">
        <f t="shared" si="0"/>
        <v>0.019193857965451054</v>
      </c>
      <c r="H8" s="2">
        <f t="shared" si="1"/>
        <v>0.05849236567242954</v>
      </c>
      <c r="I8" s="2">
        <f t="shared" si="2"/>
        <v>0.42933396403563284</v>
      </c>
      <c r="J8" s="2">
        <f>I8/I16</f>
        <v>0.05739277093095227</v>
      </c>
      <c r="K8" s="50">
        <f t="shared" si="3"/>
        <v>0.021466698201781643</v>
      </c>
      <c r="L8" s="222">
        <f>K8/MAX(K7:K14)</f>
        <v>0.05780077670795691</v>
      </c>
      <c r="Q8" s="4"/>
      <c r="R8" s="4"/>
      <c r="S8" s="4"/>
      <c r="T8" s="4"/>
      <c r="U8" s="4"/>
      <c r="V8" s="4"/>
      <c r="W8" s="4"/>
    </row>
    <row r="9" spans="1:23" ht="12.75">
      <c r="A9" s="89" t="s">
        <v>22</v>
      </c>
      <c r="B9" s="91" t="s">
        <v>21</v>
      </c>
      <c r="C9" s="91">
        <v>0.05</v>
      </c>
      <c r="D9" s="91">
        <v>0.5</v>
      </c>
      <c r="E9" s="91">
        <v>78.1</v>
      </c>
      <c r="F9" s="91">
        <v>95.18</v>
      </c>
      <c r="G9" s="2">
        <f t="shared" si="0"/>
        <v>0.0006402048655569783</v>
      </c>
      <c r="H9" s="2">
        <f t="shared" si="1"/>
        <v>0.0019509937589843658</v>
      </c>
      <c r="I9" s="2">
        <f t="shared" si="2"/>
        <v>0.18569558598013194</v>
      </c>
      <c r="J9" s="2">
        <f>I9/I16</f>
        <v>0.024823529284447973</v>
      </c>
      <c r="K9" s="50">
        <f t="shared" si="3"/>
        <v>0.3713911719602639</v>
      </c>
      <c r="L9" s="222">
        <f>K9/MAX(K7:K14)</f>
        <v>1</v>
      </c>
      <c r="Q9" s="4"/>
      <c r="R9" s="4"/>
      <c r="S9" s="4"/>
      <c r="T9" s="4"/>
      <c r="U9" s="4"/>
      <c r="V9" s="4"/>
      <c r="W9" s="4"/>
    </row>
    <row r="10" spans="1:23" ht="12.75">
      <c r="A10" s="89"/>
      <c r="B10" s="91" t="s">
        <v>151</v>
      </c>
      <c r="C10" s="91">
        <v>72.9</v>
      </c>
      <c r="D10" s="91">
        <v>1000</v>
      </c>
      <c r="E10" s="91">
        <v>1000</v>
      </c>
      <c r="F10" s="91">
        <v>0.001</v>
      </c>
      <c r="G10" s="2">
        <f t="shared" si="0"/>
        <v>0.0729</v>
      </c>
      <c r="H10" s="2">
        <f t="shared" si="1"/>
        <v>0.22215926913679793</v>
      </c>
      <c r="I10" s="2">
        <f t="shared" si="2"/>
        <v>0.00022215926913679793</v>
      </c>
      <c r="J10" s="2">
        <f>I10/I16</f>
        <v>2.9697944052471458E-05</v>
      </c>
      <c r="K10" s="50">
        <f t="shared" si="3"/>
        <v>2.2215926913679793E-07</v>
      </c>
      <c r="L10" s="222">
        <f>K10/MAX(K7:K14)</f>
        <v>5.981813406177768E-07</v>
      </c>
      <c r="Q10" s="4"/>
      <c r="R10" s="4"/>
      <c r="S10" s="4"/>
      <c r="T10" s="4"/>
      <c r="U10" s="4"/>
      <c r="V10" s="4"/>
      <c r="W10" s="4"/>
    </row>
    <row r="11" spans="1:23" ht="12.75">
      <c r="A11" s="89"/>
      <c r="B11" s="92"/>
      <c r="C11" s="91">
        <v>0.001</v>
      </c>
      <c r="D11" s="91">
        <v>1000</v>
      </c>
      <c r="E11" s="91">
        <v>1000</v>
      </c>
      <c r="F11" s="91">
        <v>0.001</v>
      </c>
      <c r="G11" s="2">
        <f t="shared" si="0"/>
        <v>1E-06</v>
      </c>
      <c r="H11" s="2">
        <f t="shared" si="1"/>
        <v>3.047452251533579E-06</v>
      </c>
      <c r="I11" s="2">
        <f t="shared" si="2"/>
        <v>3.047452251533579E-09</v>
      </c>
      <c r="J11" s="2">
        <f>I11/I16</f>
        <v>4.073792051093478E-10</v>
      </c>
      <c r="K11" s="50">
        <f t="shared" si="3"/>
        <v>3.047452251533579E-12</v>
      </c>
      <c r="L11" s="222">
        <f>K11/MAX(K7:K14)</f>
        <v>8.205505358268543E-12</v>
      </c>
      <c r="Q11" s="4"/>
      <c r="R11" s="4"/>
      <c r="S11" s="4"/>
      <c r="T11" s="4"/>
      <c r="U11" s="4"/>
      <c r="V11" s="4"/>
      <c r="W11" s="4"/>
    </row>
    <row r="12" spans="1:23" ht="12.75">
      <c r="A12" s="89"/>
      <c r="B12" s="91"/>
      <c r="C12" s="91">
        <v>0.001</v>
      </c>
      <c r="D12" s="91">
        <v>1000</v>
      </c>
      <c r="E12" s="91">
        <v>1000</v>
      </c>
      <c r="F12" s="91">
        <v>0.001</v>
      </c>
      <c r="G12" s="2">
        <f t="shared" si="0"/>
        <v>1E-06</v>
      </c>
      <c r="H12" s="2">
        <f t="shared" si="1"/>
        <v>3.047452251533579E-06</v>
      </c>
      <c r="I12" s="2">
        <f t="shared" si="2"/>
        <v>3.047452251533579E-09</v>
      </c>
      <c r="J12" s="2">
        <f>I12/I16</f>
        <v>4.073792051093478E-10</v>
      </c>
      <c r="K12" s="50">
        <f t="shared" si="3"/>
        <v>3.047452251533579E-12</v>
      </c>
      <c r="L12" s="222">
        <f>K12/MAX(K7:K14)</f>
        <v>8.205505358268543E-12</v>
      </c>
      <c r="Q12" s="4"/>
      <c r="R12" s="4"/>
      <c r="S12" s="4"/>
      <c r="T12" s="4"/>
      <c r="U12" s="4"/>
      <c r="V12" s="4"/>
      <c r="W12" s="4"/>
    </row>
    <row r="13" spans="1:23" ht="12.75">
      <c r="A13" s="89"/>
      <c r="B13" s="91"/>
      <c r="C13" s="91">
        <v>0.001</v>
      </c>
      <c r="D13" s="91">
        <v>1000</v>
      </c>
      <c r="E13" s="91">
        <v>1000</v>
      </c>
      <c r="F13" s="91">
        <v>0.001</v>
      </c>
      <c r="G13" s="2">
        <f t="shared" si="0"/>
        <v>1E-06</v>
      </c>
      <c r="H13" s="2">
        <f t="shared" si="1"/>
        <v>3.047452251533579E-06</v>
      </c>
      <c r="I13" s="2">
        <f t="shared" si="2"/>
        <v>3.047452251533579E-09</v>
      </c>
      <c r="J13" s="2">
        <f>I13/I16</f>
        <v>4.073792051093478E-10</v>
      </c>
      <c r="K13" s="50">
        <f t="shared" si="3"/>
        <v>3.047452251533579E-12</v>
      </c>
      <c r="L13" s="222">
        <f>K13/MAX(K7:K14)</f>
        <v>8.205505358268543E-12</v>
      </c>
      <c r="Q13" s="4"/>
      <c r="R13" s="4"/>
      <c r="S13" s="4"/>
      <c r="T13" s="4"/>
      <c r="U13" s="4"/>
      <c r="V13" s="4"/>
      <c r="W13" s="4"/>
    </row>
    <row r="14" spans="1:23" ht="13.5" thickBot="1">
      <c r="A14" s="93"/>
      <c r="B14" s="94"/>
      <c r="C14" s="94">
        <v>0.001</v>
      </c>
      <c r="D14" s="95">
        <v>1000</v>
      </c>
      <c r="E14" s="94">
        <v>1000</v>
      </c>
      <c r="F14" s="95">
        <v>0.001</v>
      </c>
      <c r="G14" s="44">
        <f t="shared" si="0"/>
        <v>1E-06</v>
      </c>
      <c r="H14" s="44">
        <f t="shared" si="1"/>
        <v>3.047452251533579E-06</v>
      </c>
      <c r="I14" s="44">
        <f t="shared" si="2"/>
        <v>3.047452251533579E-09</v>
      </c>
      <c r="J14" s="44">
        <f>I14/I16</f>
        <v>4.073792051093478E-10</v>
      </c>
      <c r="K14" s="51">
        <f t="shared" si="3"/>
        <v>3.047452251533579E-12</v>
      </c>
      <c r="L14" s="223">
        <f>K14/MAX(K7:K14)</f>
        <v>8.205505358268543E-12</v>
      </c>
      <c r="Q14" s="4"/>
      <c r="R14" s="4"/>
      <c r="S14" s="4"/>
      <c r="T14" s="4"/>
      <c r="U14" s="4"/>
      <c r="V14" s="4"/>
      <c r="W14" s="4"/>
    </row>
    <row r="15" spans="1:23" ht="12.75">
      <c r="A15" s="10"/>
      <c r="B15" s="3"/>
      <c r="C15" s="3"/>
      <c r="D15" s="19"/>
      <c r="E15" s="3"/>
      <c r="F15" s="3"/>
      <c r="G15" s="11"/>
      <c r="H15" s="11"/>
      <c r="I15" s="11"/>
      <c r="J15" s="11"/>
      <c r="K15" s="12"/>
      <c r="L15" s="17"/>
      <c r="Q15" s="4"/>
      <c r="R15" s="4"/>
      <c r="S15" s="4"/>
      <c r="T15" s="4"/>
      <c r="U15" s="4"/>
      <c r="V15" s="4"/>
      <c r="W15" s="4"/>
    </row>
    <row r="16" spans="1:23" ht="12.75">
      <c r="A16" s="10"/>
      <c r="B16" s="20" t="s">
        <v>20</v>
      </c>
      <c r="C16" s="20">
        <f>SUM(C7:C15)</f>
        <v>99.95400000000002</v>
      </c>
      <c r="D16" s="20"/>
      <c r="E16" s="20"/>
      <c r="F16" s="20"/>
      <c r="G16" s="21">
        <f>SUM(G7:G14)</f>
        <v>0.3281429592528535</v>
      </c>
      <c r="H16" s="21">
        <f>SUM(H7:H14)</f>
        <v>1.0000000000000002</v>
      </c>
      <c r="I16" s="21">
        <f>SUM(I7:I14)</f>
        <v>7.480627909604735</v>
      </c>
      <c r="J16" s="11"/>
      <c r="K16" s="4"/>
      <c r="L16" s="4"/>
      <c r="Q16" s="4"/>
      <c r="R16" s="4"/>
      <c r="S16" s="4"/>
      <c r="T16" s="4"/>
      <c r="U16" s="4"/>
      <c r="V16" s="4"/>
      <c r="W16" s="4"/>
    </row>
    <row r="17" spans="1:23" ht="12.75">
      <c r="A17" s="22"/>
      <c r="B17" s="23"/>
      <c r="C17" s="23"/>
      <c r="D17" s="23"/>
      <c r="E17" s="23"/>
      <c r="F17" s="23"/>
      <c r="G17" s="23"/>
      <c r="H17" s="23"/>
      <c r="I17" s="458"/>
      <c r="J17" s="458"/>
      <c r="K17" s="458"/>
      <c r="L17" s="250"/>
      <c r="Q17" s="4"/>
      <c r="R17" s="4"/>
      <c r="S17" s="4"/>
      <c r="T17" s="4"/>
      <c r="U17" s="4"/>
      <c r="V17" s="4"/>
      <c r="W17" s="4"/>
    </row>
    <row r="18" spans="1:22" ht="12.75">
      <c r="A18" s="26" t="s">
        <v>15</v>
      </c>
      <c r="B18" s="4"/>
      <c r="C18" s="3"/>
      <c r="D18" s="3"/>
      <c r="E18" s="3"/>
      <c r="F18" s="4"/>
      <c r="G18" s="4"/>
      <c r="H18" s="4"/>
      <c r="L18" s="249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3.5" thickBot="1">
      <c r="A19" s="26"/>
      <c r="B19" s="4"/>
      <c r="C19" s="3"/>
      <c r="D19" s="3"/>
      <c r="E19" s="3"/>
      <c r="F19" s="4"/>
      <c r="G19" s="4"/>
      <c r="H19" s="4"/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6.5" thickBot="1">
      <c r="A20" s="78"/>
      <c r="B20" s="79"/>
      <c r="C20" s="80"/>
      <c r="D20" s="459" t="s">
        <v>14</v>
      </c>
      <c r="E20" s="459"/>
      <c r="F20" s="459"/>
      <c r="G20" s="459"/>
      <c r="H20" s="460"/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3.5" thickTop="1">
      <c r="A21" s="71" t="s">
        <v>13</v>
      </c>
      <c r="B21" s="27" t="s">
        <v>12</v>
      </c>
      <c r="C21" s="28" t="s">
        <v>11</v>
      </c>
      <c r="D21" s="461" t="s">
        <v>10</v>
      </c>
      <c r="E21" s="461" t="s">
        <v>9</v>
      </c>
      <c r="F21" s="461" t="s">
        <v>8</v>
      </c>
      <c r="G21" s="461" t="s">
        <v>7</v>
      </c>
      <c r="H21" s="462" t="s">
        <v>69</v>
      </c>
      <c r="L21" s="53"/>
      <c r="M21" s="29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71" t="s">
        <v>6</v>
      </c>
      <c r="B22" s="27" t="s">
        <v>5</v>
      </c>
      <c r="C22" s="27" t="s">
        <v>4</v>
      </c>
      <c r="D22" s="461"/>
      <c r="E22" s="461"/>
      <c r="F22" s="461"/>
      <c r="G22" s="461"/>
      <c r="H22" s="462"/>
      <c r="L22" s="13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75" t="str">
        <f aca="true" t="shared" si="4" ref="A23:A30">B7</f>
        <v>Ethyl benzene</v>
      </c>
      <c r="B23" s="30">
        <f aca="true" t="shared" si="5" ref="B23:B30">D7</f>
        <v>100</v>
      </c>
      <c r="C23" s="11">
        <f aca="true" t="shared" si="6" ref="C23:C30">I7</f>
        <v>6.865376188130026</v>
      </c>
      <c r="D23" s="97">
        <f aca="true" t="shared" si="7" ref="D23:D30">C23/760*10^6</f>
        <v>9033.389721223717</v>
      </c>
      <c r="E23" s="62">
        <f aca="true" t="shared" si="8" ref="E23:E30">D23/100</f>
        <v>90.33389721223718</v>
      </c>
      <c r="F23" s="62">
        <f aca="true" t="shared" si="9" ref="F23:F30">D23/1000</f>
        <v>9.033389721223717</v>
      </c>
      <c r="G23" s="62">
        <f aca="true" t="shared" si="10" ref="G23:G30">D23/10000</f>
        <v>0.9033389721223717</v>
      </c>
      <c r="H23" s="227">
        <f aca="true" t="shared" si="11" ref="H23:H30">D23/100000</f>
        <v>0.09033389721223717</v>
      </c>
      <c r="L23" s="13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75" t="str">
        <f t="shared" si="4"/>
        <v>Styrene</v>
      </c>
      <c r="B24" s="30">
        <f t="shared" si="5"/>
        <v>20</v>
      </c>
      <c r="C24" s="11">
        <f t="shared" si="6"/>
        <v>0.42933396403563284</v>
      </c>
      <c r="D24" s="97">
        <f t="shared" si="7"/>
        <v>564.9131105732012</v>
      </c>
      <c r="E24" s="62">
        <f t="shared" si="8"/>
        <v>5.649131105732011</v>
      </c>
      <c r="F24" s="62">
        <f t="shared" si="9"/>
        <v>0.5649131105732011</v>
      </c>
      <c r="G24" s="62">
        <f t="shared" si="10"/>
        <v>0.056491311057320116</v>
      </c>
      <c r="H24" s="227">
        <f t="shared" si="11"/>
        <v>0.005649131105732012</v>
      </c>
      <c r="L24" s="13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75" t="str">
        <f t="shared" si="4"/>
        <v>Benzene</v>
      </c>
      <c r="B25" s="30">
        <f t="shared" si="5"/>
        <v>0.5</v>
      </c>
      <c r="C25" s="11">
        <f t="shared" si="6"/>
        <v>0.18569558598013194</v>
      </c>
      <c r="D25" s="97">
        <f t="shared" si="7"/>
        <v>244.3362973422789</v>
      </c>
      <c r="E25" s="62">
        <f t="shared" si="8"/>
        <v>2.443362973422789</v>
      </c>
      <c r="F25" s="62">
        <f t="shared" si="9"/>
        <v>0.2443362973422789</v>
      </c>
      <c r="G25" s="62">
        <f t="shared" si="10"/>
        <v>0.02443362973422789</v>
      </c>
      <c r="H25" s="227">
        <f t="shared" si="11"/>
        <v>0.002443362973422789</v>
      </c>
      <c r="L25" s="1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75" t="str">
        <f t="shared" si="4"/>
        <v>Styrene - Polymer</v>
      </c>
      <c r="B26" s="30">
        <f t="shared" si="5"/>
        <v>1000</v>
      </c>
      <c r="C26" s="11">
        <f t="shared" si="6"/>
        <v>0.00022215926913679793</v>
      </c>
      <c r="D26" s="97">
        <f t="shared" si="7"/>
        <v>0.29231482781157625</v>
      </c>
      <c r="E26" s="62">
        <f t="shared" si="8"/>
        <v>0.0029231482781157626</v>
      </c>
      <c r="F26" s="62">
        <f t="shared" si="9"/>
        <v>0.00029231482781157624</v>
      </c>
      <c r="G26" s="62">
        <f t="shared" si="10"/>
        <v>2.9231482781157627E-05</v>
      </c>
      <c r="H26" s="227">
        <f t="shared" si="11"/>
        <v>2.9231482781157623E-06</v>
      </c>
      <c r="L26" s="13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75">
        <f t="shared" si="4"/>
        <v>0</v>
      </c>
      <c r="B27" s="30">
        <f t="shared" si="5"/>
        <v>1000</v>
      </c>
      <c r="C27" s="11">
        <f t="shared" si="6"/>
        <v>3.047452251533579E-09</v>
      </c>
      <c r="D27" s="97">
        <f t="shared" si="7"/>
        <v>4.00980559412313E-06</v>
      </c>
      <c r="E27" s="62">
        <f t="shared" si="8"/>
        <v>4.0098055941231296E-08</v>
      </c>
      <c r="F27" s="62">
        <f t="shared" si="9"/>
        <v>4.00980559412313E-09</v>
      </c>
      <c r="G27" s="62">
        <f t="shared" si="10"/>
        <v>4.0098055941231295E-10</v>
      </c>
      <c r="H27" s="227">
        <f t="shared" si="11"/>
        <v>4.00980559412313E-11</v>
      </c>
      <c r="L27" s="13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75">
        <f t="shared" si="4"/>
        <v>0</v>
      </c>
      <c r="B28" s="30">
        <f t="shared" si="5"/>
        <v>1000</v>
      </c>
      <c r="C28" s="11">
        <f t="shared" si="6"/>
        <v>3.047452251533579E-09</v>
      </c>
      <c r="D28" s="97">
        <f t="shared" si="7"/>
        <v>4.00980559412313E-06</v>
      </c>
      <c r="E28" s="62">
        <f t="shared" si="8"/>
        <v>4.0098055941231296E-08</v>
      </c>
      <c r="F28" s="62">
        <f t="shared" si="9"/>
        <v>4.00980559412313E-09</v>
      </c>
      <c r="G28" s="62">
        <f t="shared" si="10"/>
        <v>4.0098055941231295E-10</v>
      </c>
      <c r="H28" s="227">
        <f t="shared" si="11"/>
        <v>4.00980559412313E-11</v>
      </c>
      <c r="L28" s="13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75">
        <f t="shared" si="4"/>
        <v>0</v>
      </c>
      <c r="B29" s="30">
        <f t="shared" si="5"/>
        <v>1000</v>
      </c>
      <c r="C29" s="11">
        <f t="shared" si="6"/>
        <v>3.047452251533579E-09</v>
      </c>
      <c r="D29" s="97">
        <f t="shared" si="7"/>
        <v>4.00980559412313E-06</v>
      </c>
      <c r="E29" s="62">
        <f t="shared" si="8"/>
        <v>4.0098055941231296E-08</v>
      </c>
      <c r="F29" s="62">
        <f t="shared" si="9"/>
        <v>4.00980559412313E-09</v>
      </c>
      <c r="G29" s="62">
        <f t="shared" si="10"/>
        <v>4.0098055941231295E-10</v>
      </c>
      <c r="H29" s="227">
        <f t="shared" si="11"/>
        <v>4.00980559412313E-11</v>
      </c>
      <c r="L29" s="13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3.5" thickBot="1">
      <c r="A30" s="76">
        <f t="shared" si="4"/>
        <v>0</v>
      </c>
      <c r="B30" s="77">
        <f t="shared" si="5"/>
        <v>1000</v>
      </c>
      <c r="C30" s="72">
        <f t="shared" si="6"/>
        <v>3.047452251533579E-09</v>
      </c>
      <c r="D30" s="98">
        <f t="shared" si="7"/>
        <v>4.00980559412313E-06</v>
      </c>
      <c r="E30" s="73">
        <f t="shared" si="8"/>
        <v>4.0098055941231296E-08</v>
      </c>
      <c r="F30" s="73">
        <f t="shared" si="9"/>
        <v>4.00980559412313E-09</v>
      </c>
      <c r="G30" s="73">
        <f t="shared" si="10"/>
        <v>4.0098055941231295E-10</v>
      </c>
      <c r="H30" s="228">
        <f t="shared" si="11"/>
        <v>4.00980559412313E-11</v>
      </c>
      <c r="L30" s="13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3" ht="12.75">
      <c r="A31" s="10"/>
      <c r="B31" s="3"/>
      <c r="C31" s="30"/>
      <c r="D31" s="11"/>
      <c r="E31" s="31"/>
      <c r="F31" s="32"/>
      <c r="G31" s="33"/>
      <c r="H31" s="33"/>
      <c r="I31" s="33"/>
      <c r="J31" s="18"/>
      <c r="K31" s="18"/>
      <c r="L31" s="4"/>
      <c r="M31" s="13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 thickBot="1">
      <c r="A32" s="10"/>
      <c r="B32" s="3"/>
      <c r="C32" s="30"/>
      <c r="D32" s="11"/>
      <c r="E32" s="31"/>
      <c r="F32" s="32"/>
      <c r="G32" s="33"/>
      <c r="H32" s="33"/>
      <c r="I32" s="33"/>
      <c r="J32" s="18"/>
      <c r="K32" s="18"/>
      <c r="L32" s="4"/>
      <c r="M32" s="13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54"/>
      <c r="B33" s="55" t="s">
        <v>19</v>
      </c>
      <c r="C33" s="56"/>
      <c r="D33" s="11"/>
      <c r="E33" s="31"/>
      <c r="F33" s="32"/>
      <c r="G33" s="33"/>
      <c r="H33" s="33"/>
      <c r="I33" s="33"/>
      <c r="J33" s="18"/>
      <c r="K33" s="18"/>
      <c r="L33" s="4"/>
      <c r="M33" s="13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57" t="s">
        <v>18</v>
      </c>
      <c r="B34" s="24" t="s">
        <v>17</v>
      </c>
      <c r="C34" s="58" t="s">
        <v>16</v>
      </c>
      <c r="D34" s="11"/>
      <c r="E34" s="31"/>
      <c r="F34" s="32"/>
      <c r="G34" s="33"/>
      <c r="H34" s="33"/>
      <c r="I34" s="33"/>
      <c r="J34" s="18"/>
      <c r="K34" s="18"/>
      <c r="L34" s="4"/>
      <c r="M34" s="13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59">
        <f aca="true" t="shared" si="12" ref="A35:A42">C7</f>
        <v>25</v>
      </c>
      <c r="B35" s="52">
        <f aca="true" t="shared" si="13" ref="B35:B42">A35/100</f>
        <v>0.25</v>
      </c>
      <c r="C35" s="60">
        <f aca="true" t="shared" si="14" ref="C35:C42">B35*E7</f>
        <v>26.55</v>
      </c>
      <c r="D35" s="11"/>
      <c r="E35" s="31"/>
      <c r="F35" s="32"/>
      <c r="G35" s="33"/>
      <c r="H35" s="33"/>
      <c r="I35" s="33"/>
      <c r="J35" s="18"/>
      <c r="K35" s="18"/>
      <c r="L35" s="4"/>
      <c r="M35" s="13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61">
        <f t="shared" si="12"/>
        <v>2</v>
      </c>
      <c r="B36" s="52">
        <f t="shared" si="13"/>
        <v>0.02</v>
      </c>
      <c r="C36" s="60">
        <f t="shared" si="14"/>
        <v>2.084</v>
      </c>
      <c r="D36" s="11"/>
      <c r="E36" s="31"/>
      <c r="F36" s="32"/>
      <c r="G36" s="33"/>
      <c r="H36" s="33"/>
      <c r="I36" s="33"/>
      <c r="J36" s="18"/>
      <c r="K36" s="18"/>
      <c r="L36" s="4"/>
      <c r="M36" s="13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61">
        <f t="shared" si="12"/>
        <v>0.05</v>
      </c>
      <c r="B37" s="52">
        <f t="shared" si="13"/>
        <v>0.0005</v>
      </c>
      <c r="C37" s="60">
        <f t="shared" si="14"/>
        <v>0.03905</v>
      </c>
      <c r="D37" s="11"/>
      <c r="E37" s="31"/>
      <c r="F37" s="32"/>
      <c r="G37" s="33"/>
      <c r="H37" s="33"/>
      <c r="I37" s="33"/>
      <c r="J37" s="18"/>
      <c r="K37" s="18"/>
      <c r="L37" s="4"/>
      <c r="M37" s="13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61">
        <f t="shared" si="12"/>
        <v>72.9</v>
      </c>
      <c r="B38" s="52">
        <f t="shared" si="13"/>
        <v>0.7290000000000001</v>
      </c>
      <c r="C38" s="60">
        <f t="shared" si="14"/>
        <v>729.0000000000001</v>
      </c>
      <c r="D38" s="11"/>
      <c r="E38" s="31"/>
      <c r="F38" s="32"/>
      <c r="G38" s="33"/>
      <c r="H38" s="33"/>
      <c r="I38" s="33"/>
      <c r="J38" s="18"/>
      <c r="K38" s="18"/>
      <c r="L38" s="4"/>
      <c r="M38" s="13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61">
        <f t="shared" si="12"/>
        <v>0.001</v>
      </c>
      <c r="B39" s="52">
        <f t="shared" si="13"/>
        <v>1E-05</v>
      </c>
      <c r="C39" s="60">
        <f t="shared" si="14"/>
        <v>0.01</v>
      </c>
      <c r="D39" s="11"/>
      <c r="E39" s="31"/>
      <c r="F39" s="32"/>
      <c r="G39" s="33"/>
      <c r="H39" s="33"/>
      <c r="I39" s="33"/>
      <c r="J39" s="18"/>
      <c r="K39" s="18"/>
      <c r="L39" s="4"/>
      <c r="M39" s="13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61">
        <f t="shared" si="12"/>
        <v>0.001</v>
      </c>
      <c r="B40" s="52">
        <f t="shared" si="13"/>
        <v>1E-05</v>
      </c>
      <c r="C40" s="60">
        <f t="shared" si="14"/>
        <v>0.01</v>
      </c>
      <c r="D40" s="11"/>
      <c r="E40" s="31"/>
      <c r="F40" s="32"/>
      <c r="G40" s="33"/>
      <c r="H40" s="33"/>
      <c r="I40" s="33"/>
      <c r="J40" s="18"/>
      <c r="K40" s="18"/>
      <c r="L40" s="4"/>
      <c r="M40" s="13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61">
        <f t="shared" si="12"/>
        <v>0.001</v>
      </c>
      <c r="B41" s="52">
        <f t="shared" si="13"/>
        <v>1E-05</v>
      </c>
      <c r="C41" s="60">
        <f t="shared" si="14"/>
        <v>0.01</v>
      </c>
      <c r="D41" s="11"/>
      <c r="E41" s="31"/>
      <c r="F41" s="32"/>
      <c r="G41" s="33"/>
      <c r="H41" s="33"/>
      <c r="I41" s="33"/>
      <c r="J41" s="18"/>
      <c r="K41" s="18"/>
      <c r="L41" s="4"/>
      <c r="M41" s="13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61">
        <f t="shared" si="12"/>
        <v>0.001</v>
      </c>
      <c r="B42" s="52">
        <f t="shared" si="13"/>
        <v>1E-05</v>
      </c>
      <c r="C42" s="60">
        <f t="shared" si="14"/>
        <v>0.01</v>
      </c>
      <c r="D42" s="11"/>
      <c r="E42" s="31"/>
      <c r="F42" s="32"/>
      <c r="G42" s="33"/>
      <c r="H42" s="33"/>
      <c r="I42" s="33"/>
      <c r="J42" s="18"/>
      <c r="K42" s="18"/>
      <c r="L42" s="4"/>
      <c r="M42" s="13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59"/>
      <c r="B43" s="52"/>
      <c r="C43" s="60"/>
      <c r="D43" s="11"/>
      <c r="E43" s="31"/>
      <c r="F43" s="32"/>
      <c r="G43" s="33"/>
      <c r="H43" s="33"/>
      <c r="I43" s="33"/>
      <c r="J43" s="18"/>
      <c r="K43" s="18"/>
      <c r="L43" s="4"/>
      <c r="M43" s="13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3.5" thickBot="1">
      <c r="A44" s="224"/>
      <c r="B44" s="225" t="s">
        <v>63</v>
      </c>
      <c r="C44" s="226">
        <f>SUM(C35:C42)</f>
        <v>757.7130500000001</v>
      </c>
      <c r="D44" s="11"/>
      <c r="E44" s="31"/>
      <c r="F44" s="32"/>
      <c r="G44" s="33"/>
      <c r="H44" s="33"/>
      <c r="I44" s="33"/>
      <c r="J44" s="18"/>
      <c r="K44" s="18"/>
      <c r="L44" s="4"/>
      <c r="M44" s="13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10"/>
      <c r="B45" s="3"/>
      <c r="C45" s="30"/>
      <c r="D45" s="11"/>
      <c r="E45" s="31"/>
      <c r="F45" s="32"/>
      <c r="G45" s="33"/>
      <c r="H45" s="33"/>
      <c r="I45" s="33"/>
      <c r="J45" s="18"/>
      <c r="K45" s="18"/>
      <c r="L45" s="4"/>
      <c r="M45" s="13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10"/>
      <c r="B46" s="3"/>
      <c r="C46" s="30"/>
      <c r="D46" s="11"/>
      <c r="E46" s="31"/>
      <c r="F46" s="34"/>
      <c r="G46" s="34"/>
      <c r="H46" s="33"/>
      <c r="I46" s="33"/>
      <c r="J46" s="18"/>
      <c r="K46" s="18"/>
      <c r="M46" s="13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29" t="s">
        <v>70</v>
      </c>
      <c r="B47" s="74"/>
      <c r="C47" s="9"/>
      <c r="D47" s="11"/>
      <c r="E47" s="31"/>
      <c r="F47" s="34"/>
      <c r="G47" s="34"/>
      <c r="H47" s="33"/>
      <c r="I47" s="33"/>
      <c r="J47" s="18"/>
      <c r="K47" s="18"/>
      <c r="L47" s="18"/>
      <c r="M47" s="13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.5" thickBot="1">
      <c r="A48" s="229"/>
      <c r="B48" s="74"/>
      <c r="C48" s="9"/>
      <c r="D48" s="11"/>
      <c r="E48" s="31"/>
      <c r="F48" s="34"/>
      <c r="G48" s="34"/>
      <c r="H48" s="33"/>
      <c r="I48" s="33"/>
      <c r="J48" s="18"/>
      <c r="K48" s="18"/>
      <c r="L48" s="18"/>
      <c r="M48" s="13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236" t="str">
        <f>A5</f>
        <v>CAS</v>
      </c>
      <c r="B49" s="237" t="str">
        <f>B5</f>
        <v>Chemical</v>
      </c>
      <c r="C49" s="238"/>
      <c r="D49" s="239"/>
      <c r="E49" s="31"/>
      <c r="F49" s="34"/>
      <c r="G49" s="34"/>
      <c r="H49" s="33"/>
      <c r="I49" s="33"/>
      <c r="J49" s="18"/>
      <c r="K49" s="18"/>
      <c r="L49" s="18"/>
      <c r="M49" s="13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240" t="str">
        <f aca="true" t="shared" si="15" ref="A50:B58">A6</f>
        <v>Number</v>
      </c>
      <c r="B50" s="232" t="str">
        <f t="shared" si="15"/>
        <v>Information</v>
      </c>
      <c r="C50" s="233" t="s">
        <v>3</v>
      </c>
      <c r="D50" s="241" t="s">
        <v>71</v>
      </c>
      <c r="E50" s="31"/>
      <c r="F50" s="34"/>
      <c r="G50" s="34"/>
      <c r="H50" s="33"/>
      <c r="I50" s="33"/>
      <c r="J50" s="18"/>
      <c r="K50" s="18"/>
      <c r="L50" s="18"/>
      <c r="M50" s="13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242" t="str">
        <f t="shared" si="15"/>
        <v>108-88-3</v>
      </c>
      <c r="B51" s="234" t="str">
        <f t="shared" si="15"/>
        <v>Ethyl benzene</v>
      </c>
      <c r="C51" s="235">
        <f>(D7*E7)/24.5</f>
        <v>433.46938775510205</v>
      </c>
      <c r="D51" s="243">
        <f aca="true" t="shared" si="16" ref="D51:D58">B35/C51</f>
        <v>0.0005767419962335216</v>
      </c>
      <c r="E51" s="31"/>
      <c r="F51" s="34"/>
      <c r="G51" s="34"/>
      <c r="H51" s="33"/>
      <c r="I51" s="33"/>
      <c r="J51" s="18"/>
      <c r="K51" s="18"/>
      <c r="L51" s="18"/>
      <c r="M51" s="13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242" t="str">
        <f t="shared" si="15"/>
        <v>71-43-2</v>
      </c>
      <c r="B52" s="234" t="str">
        <f t="shared" si="15"/>
        <v>Styrene</v>
      </c>
      <c r="C52" s="235">
        <f>(D8*E8)/24.5</f>
        <v>85.06122448979592</v>
      </c>
      <c r="D52" s="243">
        <f t="shared" si="16"/>
        <v>0.00023512476007677544</v>
      </c>
      <c r="E52" s="31"/>
      <c r="F52" s="34"/>
      <c r="G52" s="34"/>
      <c r="H52" s="33"/>
      <c r="I52" s="33"/>
      <c r="J52" s="18"/>
      <c r="K52" s="18"/>
      <c r="L52" s="18"/>
      <c r="M52" s="13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242" t="str">
        <f t="shared" si="15"/>
        <v>71-43-2</v>
      </c>
      <c r="B53" s="234" t="str">
        <f t="shared" si="15"/>
        <v>Benzene</v>
      </c>
      <c r="C53" s="235">
        <f>(D11*E11)/24.5</f>
        <v>40816.32653061225</v>
      </c>
      <c r="D53" s="243">
        <f t="shared" si="16"/>
        <v>1.2249999999999999E-08</v>
      </c>
      <c r="E53" s="31"/>
      <c r="F53" s="34"/>
      <c r="G53" s="34"/>
      <c r="H53" s="33"/>
      <c r="I53" s="33"/>
      <c r="J53" s="18"/>
      <c r="K53" s="18"/>
      <c r="L53" s="18"/>
      <c r="M53" s="13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242">
        <f t="shared" si="15"/>
        <v>0</v>
      </c>
      <c r="B54" s="234" t="str">
        <f t="shared" si="15"/>
        <v>Styrene - Polymer</v>
      </c>
      <c r="C54" s="235">
        <f>(D12*E12)/24.5</f>
        <v>40816.32653061225</v>
      </c>
      <c r="D54" s="243">
        <f t="shared" si="16"/>
        <v>1.78605E-05</v>
      </c>
      <c r="E54" s="31"/>
      <c r="F54" s="34"/>
      <c r="G54" s="34"/>
      <c r="H54" s="33"/>
      <c r="I54" s="33"/>
      <c r="J54" s="18"/>
      <c r="K54" s="18"/>
      <c r="L54" s="18"/>
      <c r="M54" s="13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>
      <c r="A55" s="242">
        <f t="shared" si="15"/>
        <v>0</v>
      </c>
      <c r="B55" s="234">
        <f t="shared" si="15"/>
        <v>0</v>
      </c>
      <c r="C55" s="235">
        <f>(D13*E13)/24.5</f>
        <v>40816.32653061225</v>
      </c>
      <c r="D55" s="243">
        <f t="shared" si="16"/>
        <v>2.45E-10</v>
      </c>
      <c r="E55" s="31"/>
      <c r="F55" s="34"/>
      <c r="G55" s="34"/>
      <c r="H55" s="33"/>
      <c r="I55" s="33"/>
      <c r="J55" s="18"/>
      <c r="K55" s="18"/>
      <c r="L55" s="18"/>
      <c r="M55" s="13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>
      <c r="A56" s="242">
        <f t="shared" si="15"/>
        <v>0</v>
      </c>
      <c r="B56" s="234">
        <f t="shared" si="15"/>
        <v>0</v>
      </c>
      <c r="C56" s="235">
        <f>(D14*E14)/24.5</f>
        <v>40816.32653061225</v>
      </c>
      <c r="D56" s="243">
        <f t="shared" si="16"/>
        <v>2.45E-10</v>
      </c>
      <c r="E56" s="31"/>
      <c r="F56" s="34"/>
      <c r="G56" s="34"/>
      <c r="H56" s="33"/>
      <c r="I56" s="33"/>
      <c r="J56" s="18"/>
      <c r="K56" s="18"/>
      <c r="L56" s="18"/>
      <c r="M56" s="13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242">
        <f>A13</f>
        <v>0</v>
      </c>
      <c r="B57" s="234">
        <f>B13</f>
        <v>0</v>
      </c>
      <c r="C57" s="235">
        <f>(D13*E13)/24.5</f>
        <v>40816.32653061225</v>
      </c>
      <c r="D57" s="243">
        <f t="shared" si="16"/>
        <v>2.45E-10</v>
      </c>
      <c r="E57" s="31"/>
      <c r="F57" s="34"/>
      <c r="G57" s="34"/>
      <c r="H57" s="33"/>
      <c r="I57" s="33"/>
      <c r="J57" s="18"/>
      <c r="K57" s="18"/>
      <c r="L57" s="18"/>
      <c r="M57" s="13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 thickBot="1">
      <c r="A58" s="244">
        <f t="shared" si="15"/>
        <v>0</v>
      </c>
      <c r="B58" s="245">
        <f t="shared" si="15"/>
        <v>0</v>
      </c>
      <c r="C58" s="246">
        <f>(D14*E14)/24.5</f>
        <v>40816.32653061225</v>
      </c>
      <c r="D58" s="247">
        <f t="shared" si="16"/>
        <v>2.45E-10</v>
      </c>
      <c r="E58" s="31"/>
      <c r="F58" s="34"/>
      <c r="G58" s="34"/>
      <c r="H58" s="33"/>
      <c r="I58" s="33"/>
      <c r="J58" s="18"/>
      <c r="K58" s="18"/>
      <c r="L58" s="18"/>
      <c r="M58" s="13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231"/>
      <c r="B59" s="231"/>
      <c r="C59" s="230"/>
      <c r="D59" s="230"/>
      <c r="E59" s="31"/>
      <c r="F59" s="34"/>
      <c r="G59" s="34"/>
      <c r="H59" s="33"/>
      <c r="I59" s="33"/>
      <c r="J59" s="18"/>
      <c r="K59" s="18"/>
      <c r="L59" s="18"/>
      <c r="M59" s="13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>
      <c r="A60" s="10"/>
      <c r="B60" s="3"/>
      <c r="C60" s="30"/>
      <c r="D60" s="230">
        <f>SUM(D51:D58)</f>
        <v>0.0008297404863102971</v>
      </c>
      <c r="E60" s="31"/>
      <c r="F60" s="34"/>
      <c r="G60" s="34"/>
      <c r="H60" s="33"/>
      <c r="I60" s="33"/>
      <c r="J60" s="18"/>
      <c r="K60" s="18"/>
      <c r="L60" s="18"/>
      <c r="M60" s="13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 thickBot="1">
      <c r="A61" s="10"/>
      <c r="B61" s="3"/>
      <c r="C61" s="30"/>
      <c r="D61" s="18"/>
      <c r="E61" s="31"/>
      <c r="F61" s="34"/>
      <c r="G61" s="34"/>
      <c r="H61" s="33"/>
      <c r="I61" s="33"/>
      <c r="J61" s="18"/>
      <c r="K61" s="18"/>
      <c r="L61" s="18"/>
      <c r="M61" s="13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>
      <c r="A62" s="63" t="s">
        <v>2</v>
      </c>
      <c r="B62" s="64"/>
      <c r="C62" s="65">
        <f>1/D60</f>
        <v>1205.1961022738756</v>
      </c>
      <c r="D62" s="66" t="s">
        <v>1</v>
      </c>
      <c r="E62" s="31"/>
      <c r="F62" s="34"/>
      <c r="G62" s="34"/>
      <c r="H62" s="33"/>
      <c r="I62" s="33"/>
      <c r="J62" s="18"/>
      <c r="K62" s="18"/>
      <c r="L62" s="18"/>
      <c r="M62" s="13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.5" thickBot="1">
      <c r="A63" s="67" t="s">
        <v>0</v>
      </c>
      <c r="B63" s="68"/>
      <c r="C63" s="69">
        <f>(C62*24.5)/C44</f>
        <v>38.96897975521201</v>
      </c>
      <c r="D63" s="70"/>
      <c r="E63" s="31"/>
      <c r="F63" s="34"/>
      <c r="G63" s="34"/>
      <c r="H63" s="33"/>
      <c r="I63" s="33"/>
      <c r="J63" s="18"/>
      <c r="K63" s="18"/>
      <c r="L63" s="18"/>
      <c r="M63" s="13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10"/>
      <c r="B64" s="3"/>
      <c r="C64" s="30"/>
      <c r="D64" s="11"/>
      <c r="E64" s="31"/>
      <c r="F64" s="34"/>
      <c r="G64" s="34"/>
      <c r="H64" s="33"/>
      <c r="I64" s="33"/>
      <c r="J64" s="18"/>
      <c r="K64" s="18"/>
      <c r="L64" s="18"/>
      <c r="M64" s="13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279" t="s">
        <v>92</v>
      </c>
      <c r="B65" s="4"/>
      <c r="C65" s="4"/>
      <c r="D65" s="3"/>
      <c r="E65" s="3"/>
      <c r="F65" s="3"/>
      <c r="G65" s="4"/>
      <c r="H65" s="4"/>
      <c r="I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58.5" customHeight="1" thickBot="1">
      <c r="A66" s="453" t="s">
        <v>68</v>
      </c>
      <c r="B66" s="454"/>
      <c r="C66" s="454"/>
      <c r="D66" s="454"/>
      <c r="E66" s="216"/>
      <c r="F66" s="216"/>
      <c r="G66" s="4"/>
      <c r="H66" s="4"/>
      <c r="I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4.25" thickBot="1" thickTop="1">
      <c r="A67" s="10"/>
      <c r="B67" s="4"/>
      <c r="C67" s="217"/>
      <c r="D67" s="196"/>
      <c r="E67" s="4"/>
      <c r="F67" s="4"/>
      <c r="G67" s="4"/>
      <c r="H67" s="4"/>
      <c r="I67" s="4"/>
      <c r="J67" s="4"/>
      <c r="K67" s="4"/>
      <c r="L67" s="4"/>
      <c r="M67" s="13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13" ht="12.75">
      <c r="A68" s="205"/>
      <c r="B68" s="206"/>
      <c r="C68" s="207" t="s">
        <v>58</v>
      </c>
      <c r="D68" s="86"/>
      <c r="E68" s="197"/>
      <c r="F68" s="197"/>
      <c r="M68" s="1"/>
    </row>
    <row r="69" spans="1:6" ht="12.75">
      <c r="A69" s="208" t="str">
        <f aca="true" t="shared" si="17" ref="A69:B78">A5</f>
        <v>CAS</v>
      </c>
      <c r="B69" s="200" t="str">
        <f t="shared" si="17"/>
        <v>Chemical</v>
      </c>
      <c r="C69" s="201" t="s">
        <v>67</v>
      </c>
      <c r="D69" s="218" t="s">
        <v>35</v>
      </c>
      <c r="E69" s="198"/>
      <c r="F69" s="198"/>
    </row>
    <row r="70" spans="1:6" ht="12.75">
      <c r="A70" s="208" t="str">
        <f t="shared" si="17"/>
        <v>Number</v>
      </c>
      <c r="B70" s="200" t="str">
        <f t="shared" si="17"/>
        <v>Information</v>
      </c>
      <c r="C70" s="201" t="s">
        <v>5</v>
      </c>
      <c r="D70" s="218" t="s">
        <v>25</v>
      </c>
      <c r="E70" s="198"/>
      <c r="F70" s="198"/>
    </row>
    <row r="71" spans="1:6" ht="12.75">
      <c r="A71" s="214" t="str">
        <f t="shared" si="17"/>
        <v>108-88-3</v>
      </c>
      <c r="B71" s="215" t="str">
        <f t="shared" si="17"/>
        <v>Ethyl benzene</v>
      </c>
      <c r="C71" s="203">
        <v>10</v>
      </c>
      <c r="D71" s="96">
        <f aca="true" t="shared" si="18" ref="D71:D78">L7*$C$83/$C$84*D7</f>
        <v>10</v>
      </c>
      <c r="E71" s="267"/>
      <c r="F71" s="268"/>
    </row>
    <row r="72" spans="1:6" ht="12.75">
      <c r="A72" s="214" t="str">
        <f t="shared" si="17"/>
        <v>71-43-2</v>
      </c>
      <c r="B72" s="215" t="str">
        <f t="shared" si="17"/>
        <v>Styrene</v>
      </c>
      <c r="C72" s="203"/>
      <c r="D72" s="96">
        <f t="shared" si="18"/>
        <v>0.6253611634245694</v>
      </c>
      <c r="E72" s="267"/>
      <c r="F72" s="268"/>
    </row>
    <row r="73" spans="1:6" ht="12.75">
      <c r="A73" s="214" t="str">
        <f t="shared" si="17"/>
        <v>71-43-2</v>
      </c>
      <c r="B73" s="215" t="str">
        <f t="shared" si="17"/>
        <v>Benzene</v>
      </c>
      <c r="C73" s="203"/>
      <c r="D73" s="96">
        <f t="shared" si="18"/>
        <v>0.2704812975888962</v>
      </c>
      <c r="E73" s="267"/>
      <c r="F73" s="268"/>
    </row>
    <row r="74" spans="1:6" ht="12.75">
      <c r="A74" s="214">
        <f t="shared" si="17"/>
        <v>0</v>
      </c>
      <c r="B74" s="215" t="str">
        <f t="shared" si="17"/>
        <v>Styrene - Polymer</v>
      </c>
      <c r="C74" s="203"/>
      <c r="D74" s="96">
        <f t="shared" si="18"/>
        <v>0.0003235937304075236</v>
      </c>
      <c r="E74" s="267"/>
      <c r="F74" s="268"/>
    </row>
    <row r="75" spans="1:6" ht="12.75">
      <c r="A75" s="214">
        <f t="shared" si="17"/>
        <v>0</v>
      </c>
      <c r="B75" s="215">
        <f t="shared" si="17"/>
        <v>0</v>
      </c>
      <c r="C75" s="203"/>
      <c r="D75" s="96">
        <f t="shared" si="18"/>
        <v>4.438871473354232E-09</v>
      </c>
      <c r="E75" s="267"/>
      <c r="F75" s="268"/>
    </row>
    <row r="76" spans="1:6" ht="12.75">
      <c r="A76" s="214">
        <f t="shared" si="17"/>
        <v>0</v>
      </c>
      <c r="B76" s="215">
        <f t="shared" si="17"/>
        <v>0</v>
      </c>
      <c r="C76" s="203"/>
      <c r="D76" s="96">
        <f t="shared" si="18"/>
        <v>4.438871473354232E-09</v>
      </c>
      <c r="E76" s="267"/>
      <c r="F76" s="268"/>
    </row>
    <row r="77" spans="1:6" ht="12.75">
      <c r="A77" s="214">
        <f t="shared" si="17"/>
        <v>0</v>
      </c>
      <c r="B77" s="215">
        <f t="shared" si="17"/>
        <v>0</v>
      </c>
      <c r="C77" s="203"/>
      <c r="D77" s="96">
        <f t="shared" si="18"/>
        <v>4.438871473354232E-09</v>
      </c>
      <c r="E77" s="267"/>
      <c r="F77" s="268"/>
    </row>
    <row r="78" spans="1:6" ht="12.75">
      <c r="A78" s="214">
        <f t="shared" si="17"/>
        <v>0</v>
      </c>
      <c r="B78" s="215">
        <f t="shared" si="17"/>
        <v>0</v>
      </c>
      <c r="C78" s="203"/>
      <c r="D78" s="96">
        <f t="shared" si="18"/>
        <v>4.438871473354232E-09</v>
      </c>
      <c r="E78" s="267"/>
      <c r="F78" s="268"/>
    </row>
    <row r="79" spans="1:6" ht="12.75">
      <c r="A79" s="210"/>
      <c r="B79" s="204"/>
      <c r="C79" s="204"/>
      <c r="D79" s="219"/>
      <c r="E79" s="8"/>
      <c r="F79" s="74"/>
    </row>
    <row r="80" spans="1:6" ht="13.5" thickBot="1">
      <c r="A80" s="211"/>
      <c r="B80" s="212"/>
      <c r="C80" s="212"/>
      <c r="D80" s="213">
        <f>SUM(D71:D79)</f>
        <v>10.896166072499355</v>
      </c>
      <c r="E80" s="8"/>
      <c r="F80" s="199"/>
    </row>
    <row r="81" spans="3:6" ht="12.75">
      <c r="C81" s="4"/>
      <c r="E81" s="23"/>
      <c r="F81" s="4"/>
    </row>
    <row r="82" spans="2:6" ht="12.75">
      <c r="B82" s="35" t="s">
        <v>59</v>
      </c>
      <c r="C82" s="36" t="str">
        <f>IF(COUNT(C71:C78)&gt;1,"INVALID - ONLY ONE MEASUREMENT ALLOWED",IF(COUNT(C71:C78)=0,"No Measurements","OK"))</f>
        <v>OK</v>
      </c>
      <c r="D82" s="254"/>
      <c r="E82" s="4"/>
      <c r="F82" s="4"/>
    </row>
    <row r="83" spans="2:6" ht="12.75">
      <c r="B83" s="35" t="s">
        <v>64</v>
      </c>
      <c r="C83" s="37">
        <f>IF((COUNT(C71:C78)=1),(C71/D7+C72/D8+C73/D9+C74/D10+C75/D11+C76/D12+C77/D13+C78/D14),IF(COUNT(C71:C78)=0,"No Measurements","INVALID - ONLY ONE MEASUREMENT ALLOWED"))</f>
        <v>0.1</v>
      </c>
      <c r="E83" s="4"/>
      <c r="F83" s="4"/>
    </row>
    <row r="84" spans="2:6" ht="12.75">
      <c r="B84" s="87" t="s">
        <v>65</v>
      </c>
      <c r="C84" s="38">
        <f>IF(COUNT(C71:C78)&lt;&gt;1,C83,IF(C71,L7,IF(C72,L8,IF(C73,L9,IF(C74,L10,IF(C75,L11,IF(C76,L12,IF(C77,L13,L14))))))))</f>
        <v>0.18485566449771645</v>
      </c>
      <c r="E84" s="4"/>
      <c r="F84" s="4"/>
    </row>
    <row r="85" spans="3:6" ht="12.75">
      <c r="C85" s="25"/>
      <c r="D85" s="4"/>
      <c r="E85" s="4"/>
      <c r="F85" s="4"/>
    </row>
    <row r="86" spans="1:6" ht="40.5" customHeight="1">
      <c r="A86" s="455" t="s">
        <v>66</v>
      </c>
      <c r="B86" s="455"/>
      <c r="C86" s="455"/>
      <c r="D86" s="455"/>
      <c r="E86" s="88"/>
      <c r="F86" s="88"/>
    </row>
    <row r="87" spans="3:6" ht="12.75">
      <c r="C87" s="88"/>
      <c r="D87" s="88"/>
      <c r="E87" s="88"/>
      <c r="F87" s="88"/>
    </row>
    <row r="88" spans="3:6" ht="12.75">
      <c r="C88" s="88"/>
      <c r="D88" s="88"/>
      <c r="E88" s="88"/>
      <c r="F88" s="88"/>
    </row>
    <row r="89" spans="1:6" ht="13.5" thickBot="1">
      <c r="A89" s="451" t="s">
        <v>78</v>
      </c>
      <c r="B89" s="451"/>
      <c r="C89" s="451"/>
      <c r="D89" s="451"/>
      <c r="E89" s="451"/>
      <c r="F89" s="88"/>
    </row>
    <row r="90" spans="1:6" ht="13.5" thickTop="1">
      <c r="A90" s="252"/>
      <c r="C90" s="88"/>
      <c r="D90" s="88"/>
      <c r="E90" s="88"/>
      <c r="F90" s="88"/>
    </row>
    <row r="91" spans="1:5" ht="12.75">
      <c r="A91" s="452" t="s">
        <v>90</v>
      </c>
      <c r="B91" s="452"/>
      <c r="C91" s="452"/>
      <c r="D91" s="452"/>
      <c r="E91" s="452"/>
    </row>
    <row r="92" spans="1:5" ht="38.25" customHeight="1" thickBot="1">
      <c r="A92" s="450" t="s">
        <v>79</v>
      </c>
      <c r="B92" s="450"/>
      <c r="C92" s="450"/>
      <c r="D92" s="450"/>
      <c r="E92" s="450"/>
    </row>
    <row r="93" spans="1:5" ht="12.75" customHeight="1" thickBot="1" thickTop="1">
      <c r="A93" s="253"/>
      <c r="B93" s="253"/>
      <c r="C93" s="253"/>
      <c r="D93" s="253"/>
      <c r="E93" s="253"/>
    </row>
    <row r="94" spans="2:3" ht="13.5" thickBot="1">
      <c r="B94" s="251" t="s">
        <v>75</v>
      </c>
      <c r="C94" s="276">
        <v>10</v>
      </c>
    </row>
    <row r="95" ht="13.5" thickBot="1"/>
    <row r="96" spans="1:7" ht="12.75">
      <c r="A96" s="265" t="str">
        <f>A5</f>
        <v>CAS</v>
      </c>
      <c r="B96" s="258" t="str">
        <f>B5</f>
        <v>Chemical</v>
      </c>
      <c r="C96" s="260" t="s">
        <v>60</v>
      </c>
      <c r="D96" s="260" t="s">
        <v>74</v>
      </c>
      <c r="E96" s="374" t="s">
        <v>88</v>
      </c>
      <c r="F96" s="374" t="s">
        <v>61</v>
      </c>
      <c r="G96" s="270" t="s">
        <v>77</v>
      </c>
    </row>
    <row r="97" spans="1:7" ht="12.75">
      <c r="A97" s="265" t="str">
        <f aca="true" t="shared" si="19" ref="A97:B105">A6</f>
        <v>Number</v>
      </c>
      <c r="B97" s="261" t="str">
        <f t="shared" si="19"/>
        <v>Information</v>
      </c>
      <c r="C97" s="257" t="s">
        <v>73</v>
      </c>
      <c r="D97" s="257" t="s">
        <v>38</v>
      </c>
      <c r="E97" s="372" t="s">
        <v>89</v>
      </c>
      <c r="F97" s="372" t="s">
        <v>87</v>
      </c>
      <c r="G97" s="271" t="s">
        <v>76</v>
      </c>
    </row>
    <row r="98" spans="1:7" ht="12.75">
      <c r="A98" s="266" t="str">
        <f t="shared" si="19"/>
        <v>108-88-3</v>
      </c>
      <c r="B98" s="209" t="str">
        <f t="shared" si="19"/>
        <v>Ethyl benzene</v>
      </c>
      <c r="C98" s="277">
        <v>1</v>
      </c>
      <c r="D98" s="2">
        <f>J7</f>
        <v>0.9177540002110307</v>
      </c>
      <c r="E98" s="373">
        <f>D98/C98</f>
        <v>0.9177540002110307</v>
      </c>
      <c r="F98" s="373">
        <f>E98/$E$107</f>
        <v>0.8888318176749975</v>
      </c>
      <c r="G98" s="375">
        <f>$C$94*F98*C98</f>
        <v>8.888318176749975</v>
      </c>
    </row>
    <row r="99" spans="1:7" ht="12.75">
      <c r="A99" s="266" t="str">
        <f t="shared" si="19"/>
        <v>71-43-2</v>
      </c>
      <c r="B99" s="209" t="str">
        <f t="shared" si="19"/>
        <v>Styrene</v>
      </c>
      <c r="C99" s="277">
        <v>0.5</v>
      </c>
      <c r="D99" s="2">
        <f aca="true" t="shared" si="20" ref="D99:D105">J8</f>
        <v>0.05739277093095227</v>
      </c>
      <c r="E99" s="373">
        <f aca="true" t="shared" si="21" ref="E99:E105">D99/C99</f>
        <v>0.11478554186190454</v>
      </c>
      <c r="F99" s="373">
        <f aca="true" t="shared" si="22" ref="F99:F105">E99/$E$107</f>
        <v>0.11116817991800225</v>
      </c>
      <c r="G99" s="375">
        <f>$C$94*F99*C99</f>
        <v>0.5558408995900113</v>
      </c>
    </row>
    <row r="100" spans="1:7" ht="12.75">
      <c r="A100" s="266" t="str">
        <f t="shared" si="19"/>
        <v>71-43-2</v>
      </c>
      <c r="B100" s="209" t="str">
        <f t="shared" si="19"/>
        <v>Benzene</v>
      </c>
      <c r="C100" s="277">
        <v>10000000</v>
      </c>
      <c r="D100" s="2">
        <f t="shared" si="20"/>
        <v>0.024823529284447973</v>
      </c>
      <c r="E100" s="373">
        <f t="shared" si="21"/>
        <v>2.4823529284447973E-09</v>
      </c>
      <c r="F100" s="373">
        <f t="shared" si="22"/>
        <v>2.404123833830306E-09</v>
      </c>
      <c r="G100" s="375">
        <f aca="true" t="shared" si="23" ref="G100:G105">$C$94*F100*C100</f>
        <v>0.2404123833830306</v>
      </c>
    </row>
    <row r="101" spans="1:7" ht="12.75">
      <c r="A101" s="266">
        <f t="shared" si="19"/>
        <v>0</v>
      </c>
      <c r="B101" s="209" t="str">
        <f t="shared" si="19"/>
        <v>Styrene - Polymer</v>
      </c>
      <c r="C101" s="277">
        <v>10000000</v>
      </c>
      <c r="D101" s="2">
        <f t="shared" si="20"/>
        <v>2.9697944052471458E-05</v>
      </c>
      <c r="E101" s="373">
        <f t="shared" si="21"/>
        <v>2.9697944052471456E-12</v>
      </c>
      <c r="F101" s="373">
        <f t="shared" si="22"/>
        <v>2.8762040358635226E-12</v>
      </c>
      <c r="G101" s="375">
        <f t="shared" si="23"/>
        <v>0.00028762040358635226</v>
      </c>
    </row>
    <row r="102" spans="1:7" ht="12.75">
      <c r="A102" s="266">
        <f t="shared" si="19"/>
        <v>0</v>
      </c>
      <c r="B102" s="209">
        <f t="shared" si="19"/>
        <v>0</v>
      </c>
      <c r="C102" s="277">
        <v>10000000</v>
      </c>
      <c r="D102" s="2">
        <f t="shared" si="20"/>
        <v>4.073792051093478E-10</v>
      </c>
      <c r="E102" s="373">
        <f t="shared" si="21"/>
        <v>4.073792051093478E-17</v>
      </c>
      <c r="F102" s="373">
        <f t="shared" si="22"/>
        <v>3.945410200087137E-17</v>
      </c>
      <c r="G102" s="375">
        <f t="shared" si="23"/>
        <v>3.945410200087137E-09</v>
      </c>
    </row>
    <row r="103" spans="1:7" ht="12.75">
      <c r="A103" s="266">
        <f t="shared" si="19"/>
        <v>0</v>
      </c>
      <c r="B103" s="209">
        <f t="shared" si="19"/>
        <v>0</v>
      </c>
      <c r="C103" s="277">
        <v>10000000</v>
      </c>
      <c r="D103" s="2">
        <f t="shared" si="20"/>
        <v>4.073792051093478E-10</v>
      </c>
      <c r="E103" s="373">
        <f t="shared" si="21"/>
        <v>4.073792051093478E-17</v>
      </c>
      <c r="F103" s="373">
        <f t="shared" si="22"/>
        <v>3.945410200087137E-17</v>
      </c>
      <c r="G103" s="375">
        <f t="shared" si="23"/>
        <v>3.945410200087137E-09</v>
      </c>
    </row>
    <row r="104" spans="1:7" ht="12.75">
      <c r="A104" s="266">
        <f t="shared" si="19"/>
        <v>0</v>
      </c>
      <c r="B104" s="209">
        <f t="shared" si="19"/>
        <v>0</v>
      </c>
      <c r="C104" s="277">
        <v>10000000</v>
      </c>
      <c r="D104" s="2">
        <f t="shared" si="20"/>
        <v>4.073792051093478E-10</v>
      </c>
      <c r="E104" s="373">
        <f t="shared" si="21"/>
        <v>4.073792051093478E-17</v>
      </c>
      <c r="F104" s="373">
        <f t="shared" si="22"/>
        <v>3.945410200087137E-17</v>
      </c>
      <c r="G104" s="375">
        <f t="shared" si="23"/>
        <v>3.945410200087137E-09</v>
      </c>
    </row>
    <row r="105" spans="1:7" ht="13.5" thickBot="1">
      <c r="A105" s="266">
        <f t="shared" si="19"/>
        <v>0</v>
      </c>
      <c r="B105" s="262">
        <f t="shared" si="19"/>
        <v>0</v>
      </c>
      <c r="C105" s="278">
        <v>10000000</v>
      </c>
      <c r="D105" s="44">
        <f t="shared" si="20"/>
        <v>4.073792051093478E-10</v>
      </c>
      <c r="E105" s="376">
        <f t="shared" si="21"/>
        <v>4.073792051093478E-17</v>
      </c>
      <c r="F105" s="376">
        <f t="shared" si="22"/>
        <v>3.945410200087137E-17</v>
      </c>
      <c r="G105" s="377">
        <f t="shared" si="23"/>
        <v>3.945410200087137E-09</v>
      </c>
    </row>
    <row r="106" ht="13.5" thickBot="1">
      <c r="G106" s="380"/>
    </row>
    <row r="107" spans="4:7" ht="13.5" thickBot="1">
      <c r="D107" s="248">
        <f>SUM(D98:D106)</f>
        <v>1.0000000000000004</v>
      </c>
      <c r="E107">
        <f>SUM(E98:E106)</f>
        <v>1.0325395445582581</v>
      </c>
      <c r="F107" s="255">
        <f>SUM(F98:F105)</f>
        <v>0.9999999999999998</v>
      </c>
      <c r="G107" s="273">
        <f>SUM(G98:G105)</f>
        <v>9.68485909590824</v>
      </c>
    </row>
    <row r="108" ht="13.5" thickBot="1"/>
    <row r="109" spans="6:7" ht="13.5" thickBot="1">
      <c r="F109" s="251" t="s">
        <v>84</v>
      </c>
      <c r="G109" s="378">
        <f>G107/C63</f>
        <v>0.24852739683575917</v>
      </c>
    </row>
    <row r="110" spans="6:7" ht="13.5" thickBot="1">
      <c r="F110" s="251" t="s">
        <v>85</v>
      </c>
      <c r="G110" s="379">
        <f>C94/G107</f>
        <v>1.0325395445582584</v>
      </c>
    </row>
    <row r="113" spans="1:5" ht="13.5" thickBot="1">
      <c r="A113" s="451" t="s">
        <v>72</v>
      </c>
      <c r="B113" s="451"/>
      <c r="C113" s="451"/>
      <c r="D113" s="451"/>
      <c r="E113" s="451"/>
    </row>
    <row r="114" ht="13.5" thickTop="1"/>
    <row r="115" spans="1:5" ht="12.75">
      <c r="A115" s="452" t="s">
        <v>90</v>
      </c>
      <c r="B115" s="452"/>
      <c r="C115" s="452"/>
      <c r="D115" s="452"/>
      <c r="E115" s="452"/>
    </row>
    <row r="116" spans="1:5" ht="38.25" customHeight="1" thickBot="1">
      <c r="A116" s="450" t="s">
        <v>91</v>
      </c>
      <c r="B116" s="450"/>
      <c r="C116" s="450"/>
      <c r="D116" s="450"/>
      <c r="E116" s="450"/>
    </row>
    <row r="117" spans="1:5" ht="17.25" customHeight="1" thickBot="1" thickTop="1">
      <c r="A117" s="264"/>
      <c r="B117" s="264"/>
      <c r="C117" s="264"/>
      <c r="D117" s="264"/>
      <c r="E117" s="264"/>
    </row>
    <row r="118" spans="2:3" ht="13.5" thickBot="1">
      <c r="B118" s="251" t="s">
        <v>83</v>
      </c>
      <c r="C118" s="276">
        <v>9.9608</v>
      </c>
    </row>
    <row r="119" ht="13.5" thickBot="1"/>
    <row r="120" spans="1:6" ht="12.75">
      <c r="A120" s="258" t="str">
        <f aca="true" t="shared" si="24" ref="A120:B129">A5</f>
        <v>CAS</v>
      </c>
      <c r="B120" s="259" t="str">
        <f t="shared" si="24"/>
        <v>Chemical</v>
      </c>
      <c r="C120" s="260" t="s">
        <v>60</v>
      </c>
      <c r="D120" s="260" t="s">
        <v>74</v>
      </c>
      <c r="E120" s="260" t="s">
        <v>86</v>
      </c>
      <c r="F120" s="270" t="s">
        <v>82</v>
      </c>
    </row>
    <row r="121" spans="1:6" ht="13.5" customHeight="1">
      <c r="A121" s="261" t="str">
        <f t="shared" si="24"/>
        <v>Number</v>
      </c>
      <c r="B121" s="256" t="str">
        <f t="shared" si="24"/>
        <v>Information</v>
      </c>
      <c r="C121" s="257" t="s">
        <v>73</v>
      </c>
      <c r="D121" s="257" t="s">
        <v>38</v>
      </c>
      <c r="E121" s="257" t="s">
        <v>76</v>
      </c>
      <c r="F121" s="271" t="s">
        <v>81</v>
      </c>
    </row>
    <row r="122" spans="1:6" ht="12.75">
      <c r="A122" s="209" t="str">
        <f t="shared" si="24"/>
        <v>108-88-3</v>
      </c>
      <c r="B122" s="202" t="str">
        <f t="shared" si="24"/>
        <v>Ethyl benzene</v>
      </c>
      <c r="C122" s="277">
        <v>1</v>
      </c>
      <c r="D122" s="2">
        <f>J7</f>
        <v>0.9177540002110307</v>
      </c>
      <c r="E122" s="269">
        <f>$C$118*D122</f>
        <v>9.141564045302035</v>
      </c>
      <c r="F122" s="274">
        <f>E122/C122</f>
        <v>9.141564045302035</v>
      </c>
    </row>
    <row r="123" spans="1:6" ht="12.75">
      <c r="A123" s="209" t="str">
        <f t="shared" si="24"/>
        <v>71-43-2</v>
      </c>
      <c r="B123" s="202" t="str">
        <f t="shared" si="24"/>
        <v>Styrene</v>
      </c>
      <c r="C123" s="277">
        <v>0.5</v>
      </c>
      <c r="D123" s="2">
        <f aca="true" t="shared" si="25" ref="D123:D129">J8</f>
        <v>0.05739277093095227</v>
      </c>
      <c r="E123" s="269">
        <f aca="true" t="shared" si="26" ref="E123:E129">$C$118*D123</f>
        <v>0.5716779126890295</v>
      </c>
      <c r="F123" s="274">
        <f>E123/C123</f>
        <v>1.143355825378059</v>
      </c>
    </row>
    <row r="124" spans="1:6" ht="12.75">
      <c r="A124" s="209" t="str">
        <f t="shared" si="24"/>
        <v>71-43-2</v>
      </c>
      <c r="B124" s="202" t="str">
        <f t="shared" si="24"/>
        <v>Benzene</v>
      </c>
      <c r="C124" s="277">
        <v>10000000</v>
      </c>
      <c r="D124" s="2">
        <f t="shared" si="25"/>
        <v>0.024823529284447973</v>
      </c>
      <c r="E124" s="269">
        <f t="shared" si="26"/>
        <v>0.24726221049652938</v>
      </c>
      <c r="F124" s="274">
        <f aca="true" t="shared" si="27" ref="F124:F129">E124/C124</f>
        <v>2.472622104965294E-08</v>
      </c>
    </row>
    <row r="125" spans="1:6" ht="12.75">
      <c r="A125" s="209">
        <f t="shared" si="24"/>
        <v>0</v>
      </c>
      <c r="B125" s="202" t="str">
        <f t="shared" si="24"/>
        <v>Styrene - Polymer</v>
      </c>
      <c r="C125" s="277">
        <v>10000000</v>
      </c>
      <c r="D125" s="2">
        <f t="shared" si="25"/>
        <v>2.9697944052471458E-05</v>
      </c>
      <c r="E125" s="269">
        <f t="shared" si="26"/>
        <v>0.0002958152811178577</v>
      </c>
      <c r="F125" s="274">
        <f t="shared" si="27"/>
        <v>2.9581528111785776E-11</v>
      </c>
    </row>
    <row r="126" spans="1:6" ht="12.75">
      <c r="A126" s="209">
        <f t="shared" si="24"/>
        <v>0</v>
      </c>
      <c r="B126" s="202">
        <f t="shared" si="24"/>
        <v>0</v>
      </c>
      <c r="C126" s="277">
        <v>10000000</v>
      </c>
      <c r="D126" s="2">
        <f t="shared" si="25"/>
        <v>4.073792051093478E-10</v>
      </c>
      <c r="E126" s="269">
        <f t="shared" si="26"/>
        <v>4.057822786253192E-09</v>
      </c>
      <c r="F126" s="274">
        <f t="shared" si="27"/>
        <v>4.057822786253192E-16</v>
      </c>
    </row>
    <row r="127" spans="1:6" ht="12.75">
      <c r="A127" s="209">
        <f t="shared" si="24"/>
        <v>0</v>
      </c>
      <c r="B127" s="202">
        <f t="shared" si="24"/>
        <v>0</v>
      </c>
      <c r="C127" s="277">
        <v>10000000</v>
      </c>
      <c r="D127" s="2">
        <f t="shared" si="25"/>
        <v>4.073792051093478E-10</v>
      </c>
      <c r="E127" s="269">
        <f t="shared" si="26"/>
        <v>4.057822786253192E-09</v>
      </c>
      <c r="F127" s="274">
        <f t="shared" si="27"/>
        <v>4.057822786253192E-16</v>
      </c>
    </row>
    <row r="128" spans="1:6" ht="12.75">
      <c r="A128" s="209">
        <f t="shared" si="24"/>
        <v>0</v>
      </c>
      <c r="B128" s="202">
        <f t="shared" si="24"/>
        <v>0</v>
      </c>
      <c r="C128" s="277">
        <v>10000000</v>
      </c>
      <c r="D128" s="2">
        <f t="shared" si="25"/>
        <v>4.073792051093478E-10</v>
      </c>
      <c r="E128" s="269">
        <f t="shared" si="26"/>
        <v>4.057822786253192E-09</v>
      </c>
      <c r="F128" s="274">
        <f t="shared" si="27"/>
        <v>4.057822786253192E-16</v>
      </c>
    </row>
    <row r="129" spans="1:6" ht="13.5" thickBot="1">
      <c r="A129" s="262">
        <f t="shared" si="24"/>
        <v>0</v>
      </c>
      <c r="B129" s="263">
        <f t="shared" si="24"/>
        <v>0</v>
      </c>
      <c r="C129" s="278">
        <v>10000000</v>
      </c>
      <c r="D129" s="44">
        <f t="shared" si="25"/>
        <v>4.073792051093478E-10</v>
      </c>
      <c r="E129" s="272">
        <f t="shared" si="26"/>
        <v>4.057822786253192E-09</v>
      </c>
      <c r="F129" s="275">
        <f t="shared" si="27"/>
        <v>4.057822786253192E-16</v>
      </c>
    </row>
    <row r="131" spans="4:5" ht="12.75">
      <c r="D131" s="248">
        <f>SUM(D122:D130)</f>
        <v>1.0000000000000004</v>
      </c>
      <c r="E131" s="248">
        <f>SUM(E122:E130)</f>
        <v>9.960800000000003</v>
      </c>
    </row>
    <row r="132" ht="13.5" thickBot="1"/>
    <row r="133" spans="5:6" ht="13.5" thickBot="1">
      <c r="E133" s="251" t="s">
        <v>80</v>
      </c>
      <c r="F133" s="273">
        <f>SUM(F122:F130)</f>
        <v>10.284919895435896</v>
      </c>
    </row>
    <row r="134" ht="13.5" thickBot="1"/>
    <row r="135" spans="5:6" ht="13.5" thickBot="1">
      <c r="E135" s="251" t="s">
        <v>85</v>
      </c>
      <c r="F135" s="273">
        <f>F133/C118</f>
        <v>1.032539544558258</v>
      </c>
    </row>
  </sheetData>
  <mergeCells count="16">
    <mergeCell ref="A92:E92"/>
    <mergeCell ref="A113:E113"/>
    <mergeCell ref="A115:E115"/>
    <mergeCell ref="A116:E116"/>
    <mergeCell ref="A66:D66"/>
    <mergeCell ref="A86:D86"/>
    <mergeCell ref="A89:E89"/>
    <mergeCell ref="A91:E91"/>
    <mergeCell ref="A2:L2"/>
    <mergeCell ref="I17:K17"/>
    <mergeCell ref="D20:H20"/>
    <mergeCell ref="D21:D22"/>
    <mergeCell ref="E21:E22"/>
    <mergeCell ref="F21:F22"/>
    <mergeCell ref="G21:G22"/>
    <mergeCell ref="H21:H2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B1">
      <selection activeCell="G18" sqref="G18"/>
    </sheetView>
  </sheetViews>
  <sheetFormatPr defaultColWidth="9.140625" defaultRowHeight="12.75"/>
  <cols>
    <col min="1" max="1" width="13.421875" style="0" customWidth="1"/>
    <col min="2" max="2" width="28.00390625" style="0" customWidth="1"/>
    <col min="3" max="3" width="20.421875" style="0" customWidth="1"/>
    <col min="4" max="4" width="14.7109375" style="0" customWidth="1"/>
    <col min="5" max="5" width="12.00390625" style="0" bestFit="1" customWidth="1"/>
    <col min="6" max="6" width="14.7109375" style="0" bestFit="1" customWidth="1"/>
    <col min="7" max="7" width="11.57421875" style="0" customWidth="1"/>
    <col min="8" max="8" width="13.57421875" style="0" customWidth="1"/>
    <col min="9" max="9" width="12.00390625" style="0" customWidth="1"/>
    <col min="10" max="10" width="12.57421875" style="0" customWidth="1"/>
    <col min="11" max="11" width="13.8515625" style="0" customWidth="1"/>
    <col min="12" max="12" width="15.7109375" style="0" customWidth="1"/>
    <col min="13" max="13" width="37.421875" style="0" customWidth="1"/>
    <col min="14" max="14" width="12.140625" style="0" bestFit="1" customWidth="1"/>
    <col min="15" max="15" width="10.8515625" style="0" bestFit="1" customWidth="1"/>
    <col min="16" max="16" width="15.8515625" style="0" bestFit="1" customWidth="1"/>
  </cols>
  <sheetData>
    <row r="1" spans="1:23" ht="23.25" customHeight="1" thickBot="1">
      <c r="A1" s="49" t="s">
        <v>57</v>
      </c>
      <c r="C1" s="45" t="s">
        <v>56</v>
      </c>
      <c r="D1" s="46"/>
      <c r="E1" s="46"/>
      <c r="F1" s="46"/>
      <c r="G1" s="47"/>
      <c r="H1" s="47"/>
      <c r="I1" s="47"/>
      <c r="J1" s="47"/>
      <c r="K1" s="48"/>
      <c r="L1" s="81"/>
      <c r="M1" s="83"/>
      <c r="N1" s="84"/>
      <c r="O1" s="84"/>
      <c r="P1" s="85"/>
      <c r="Q1" s="4"/>
      <c r="R1" s="4"/>
      <c r="S1" s="4"/>
      <c r="T1" s="4"/>
      <c r="U1" s="4"/>
      <c r="V1" s="4"/>
      <c r="W1" s="4"/>
    </row>
    <row r="2" spans="1:23" ht="38.25" customHeight="1" thickBot="1" thickTop="1">
      <c r="A2" s="456" t="s">
        <v>62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7"/>
      <c r="Q2" s="4"/>
      <c r="R2" s="4"/>
      <c r="S2" s="4"/>
      <c r="T2" s="4"/>
      <c r="U2" s="4"/>
      <c r="V2" s="4"/>
      <c r="W2" s="4"/>
    </row>
    <row r="3" spans="1:23" ht="14.25" thickBot="1" thickTop="1">
      <c r="A3" s="14"/>
      <c r="B3" s="15"/>
      <c r="C3" s="16" t="s">
        <v>49</v>
      </c>
      <c r="D3" s="16" t="s">
        <v>55</v>
      </c>
      <c r="E3" s="16" t="s">
        <v>54</v>
      </c>
      <c r="F3" s="16" t="s">
        <v>53</v>
      </c>
      <c r="G3" s="16" t="s">
        <v>52</v>
      </c>
      <c r="H3" s="16" t="s">
        <v>51</v>
      </c>
      <c r="I3" s="16" t="s">
        <v>50</v>
      </c>
      <c r="J3" s="16" t="s">
        <v>49</v>
      </c>
      <c r="K3" s="16" t="s">
        <v>47</v>
      </c>
      <c r="L3" s="82" t="s">
        <v>46</v>
      </c>
      <c r="Q3" s="4"/>
      <c r="R3" s="4"/>
      <c r="S3" s="4"/>
      <c r="T3" s="4"/>
      <c r="U3" s="4"/>
      <c r="V3" s="4"/>
      <c r="W3" s="4"/>
    </row>
    <row r="4" spans="1:23" ht="12.75">
      <c r="A4" s="39"/>
      <c r="B4" s="40"/>
      <c r="C4" s="40"/>
      <c r="D4" s="40"/>
      <c r="E4" s="40"/>
      <c r="F4" s="40"/>
      <c r="G4" s="41"/>
      <c r="H4" s="41" t="s">
        <v>48</v>
      </c>
      <c r="I4" s="41"/>
      <c r="J4" s="41" t="s">
        <v>48</v>
      </c>
      <c r="K4" s="42" t="s">
        <v>47</v>
      </c>
      <c r="L4" s="220" t="s">
        <v>46</v>
      </c>
      <c r="Q4" s="4"/>
      <c r="R4" s="4"/>
      <c r="S4" s="4"/>
      <c r="T4" s="4"/>
      <c r="U4" s="4"/>
      <c r="V4" s="4"/>
      <c r="W4" s="4"/>
    </row>
    <row r="5" spans="1:23" ht="12.75">
      <c r="A5" s="43" t="s">
        <v>45</v>
      </c>
      <c r="B5" s="7" t="s">
        <v>13</v>
      </c>
      <c r="C5" s="7" t="s">
        <v>44</v>
      </c>
      <c r="D5" s="7" t="s">
        <v>43</v>
      </c>
      <c r="E5" s="7" t="s">
        <v>42</v>
      </c>
      <c r="F5" s="7" t="s">
        <v>41</v>
      </c>
      <c r="G5" s="6" t="s">
        <v>40</v>
      </c>
      <c r="H5" s="6" t="s">
        <v>39</v>
      </c>
      <c r="I5" s="6" t="s">
        <v>11</v>
      </c>
      <c r="J5" s="6" t="s">
        <v>38</v>
      </c>
      <c r="K5" s="5" t="s">
        <v>37</v>
      </c>
      <c r="L5" s="221" t="s">
        <v>36</v>
      </c>
      <c r="Q5" s="4"/>
      <c r="R5" s="4"/>
      <c r="S5" s="4"/>
      <c r="T5" s="4"/>
      <c r="U5" s="4"/>
      <c r="V5" s="4"/>
      <c r="W5" s="4"/>
    </row>
    <row r="6" spans="1:23" ht="12.75">
      <c r="A6" s="43" t="s">
        <v>34</v>
      </c>
      <c r="B6" s="7" t="s">
        <v>6</v>
      </c>
      <c r="C6" s="7" t="s">
        <v>33</v>
      </c>
      <c r="D6" s="7" t="s">
        <v>32</v>
      </c>
      <c r="E6" s="7" t="s">
        <v>32</v>
      </c>
      <c r="F6" s="7" t="s">
        <v>32</v>
      </c>
      <c r="G6" s="6" t="s">
        <v>31</v>
      </c>
      <c r="H6" s="6" t="s">
        <v>30</v>
      </c>
      <c r="I6" s="6" t="s">
        <v>29</v>
      </c>
      <c r="J6" s="6" t="s">
        <v>28</v>
      </c>
      <c r="K6" s="5" t="s">
        <v>27</v>
      </c>
      <c r="L6" s="221" t="s">
        <v>26</v>
      </c>
      <c r="Q6" s="4"/>
      <c r="R6" s="4"/>
      <c r="S6" s="4"/>
      <c r="T6" s="4"/>
      <c r="U6" s="4"/>
      <c r="V6" s="4"/>
      <c r="W6" s="4"/>
    </row>
    <row r="7" spans="1:23" ht="12.75">
      <c r="A7" s="89" t="s">
        <v>22</v>
      </c>
      <c r="B7" s="91" t="s">
        <v>111</v>
      </c>
      <c r="C7" s="91">
        <v>100</v>
      </c>
      <c r="D7" s="91">
        <v>100</v>
      </c>
      <c r="E7" s="91">
        <v>84.2</v>
      </c>
      <c r="F7" s="91">
        <v>96.45</v>
      </c>
      <c r="G7" s="2">
        <f aca="true" t="shared" si="0" ref="G7:G14">+C7/E7</f>
        <v>1.187648456057007</v>
      </c>
      <c r="H7" s="2">
        <f aca="true" t="shared" si="1" ref="H7:H14">+G7/$G$16</f>
        <v>0.9999941060347395</v>
      </c>
      <c r="I7" s="2">
        <f aca="true" t="shared" si="2" ref="I7:I14">H7*F7</f>
        <v>96.44943152705062</v>
      </c>
      <c r="J7" s="2">
        <f>I7/I16</f>
        <v>0.9999999999388908</v>
      </c>
      <c r="K7" s="50">
        <f aca="true" t="shared" si="3" ref="K7:K14">+I7/D7</f>
        <v>0.9644943152705062</v>
      </c>
      <c r="L7" s="222">
        <f>K7/MAX(K7:K14)</f>
        <v>1</v>
      </c>
      <c r="Q7" s="4"/>
      <c r="R7" s="4"/>
      <c r="S7" s="4"/>
      <c r="T7" s="4"/>
      <c r="U7" s="4"/>
      <c r="V7" s="4"/>
      <c r="W7" s="4"/>
    </row>
    <row r="8" spans="1:23" ht="12.75">
      <c r="A8" s="89"/>
      <c r="B8" s="91"/>
      <c r="C8" s="91">
        <v>0.001</v>
      </c>
      <c r="D8" s="91">
        <v>1000</v>
      </c>
      <c r="E8" s="91">
        <v>1000</v>
      </c>
      <c r="F8" s="91">
        <v>0.001</v>
      </c>
      <c r="G8" s="2">
        <f t="shared" si="0"/>
        <v>1E-06</v>
      </c>
      <c r="H8" s="2">
        <f t="shared" si="1"/>
        <v>8.419950372812507E-07</v>
      </c>
      <c r="I8" s="2">
        <f t="shared" si="2"/>
        <v>8.419950372812507E-10</v>
      </c>
      <c r="J8" s="2">
        <f>I8/I16</f>
        <v>8.7299118709025E-12</v>
      </c>
      <c r="K8" s="50">
        <f t="shared" si="3"/>
        <v>8.419950372812507E-13</v>
      </c>
      <c r="L8" s="222">
        <f>K8/MAX(K7:K14)</f>
        <v>8.729911871435978E-13</v>
      </c>
      <c r="Q8" s="4"/>
      <c r="R8" s="4"/>
      <c r="S8" s="4"/>
      <c r="T8" s="4"/>
      <c r="U8" s="4"/>
      <c r="V8" s="4"/>
      <c r="W8" s="4"/>
    </row>
    <row r="9" spans="1:23" ht="12.75">
      <c r="A9" s="89"/>
      <c r="B9" s="91"/>
      <c r="C9" s="91">
        <v>0.001</v>
      </c>
      <c r="D9" s="91">
        <v>1000</v>
      </c>
      <c r="E9" s="91">
        <v>1000</v>
      </c>
      <c r="F9" s="91">
        <v>0.001</v>
      </c>
      <c r="G9" s="2">
        <f t="shared" si="0"/>
        <v>1E-06</v>
      </c>
      <c r="H9" s="2">
        <f t="shared" si="1"/>
        <v>8.419950372812507E-07</v>
      </c>
      <c r="I9" s="2">
        <f t="shared" si="2"/>
        <v>8.419950372812507E-10</v>
      </c>
      <c r="J9" s="2">
        <f>I9/I16</f>
        <v>8.7299118709025E-12</v>
      </c>
      <c r="K9" s="50">
        <f t="shared" si="3"/>
        <v>8.419950372812507E-13</v>
      </c>
      <c r="L9" s="222">
        <f>K9/MAX(K7:K14)</f>
        <v>8.729911871435978E-13</v>
      </c>
      <c r="Q9" s="4"/>
      <c r="R9" s="4"/>
      <c r="S9" s="4"/>
      <c r="T9" s="4"/>
      <c r="U9" s="4"/>
      <c r="V9" s="4"/>
      <c r="W9" s="4"/>
    </row>
    <row r="10" spans="1:23" ht="12.75">
      <c r="A10" s="89"/>
      <c r="B10" s="91"/>
      <c r="C10" s="91">
        <v>0.001</v>
      </c>
      <c r="D10" s="91">
        <v>1000</v>
      </c>
      <c r="E10" s="91">
        <v>1000</v>
      </c>
      <c r="F10" s="91">
        <v>0.001</v>
      </c>
      <c r="G10" s="2">
        <f t="shared" si="0"/>
        <v>1E-06</v>
      </c>
      <c r="H10" s="2">
        <f t="shared" si="1"/>
        <v>8.419950372812507E-07</v>
      </c>
      <c r="I10" s="2">
        <f t="shared" si="2"/>
        <v>8.419950372812507E-10</v>
      </c>
      <c r="J10" s="2">
        <f>I10/I16</f>
        <v>8.7299118709025E-12</v>
      </c>
      <c r="K10" s="50">
        <f t="shared" si="3"/>
        <v>8.419950372812507E-13</v>
      </c>
      <c r="L10" s="222">
        <f>K10/MAX(K7:K14)</f>
        <v>8.729911871435978E-13</v>
      </c>
      <c r="Q10" s="4"/>
      <c r="R10" s="4"/>
      <c r="S10" s="4"/>
      <c r="T10" s="4"/>
      <c r="U10" s="4"/>
      <c r="V10" s="4"/>
      <c r="W10" s="4"/>
    </row>
    <row r="11" spans="1:23" ht="12.75">
      <c r="A11" s="89"/>
      <c r="B11" s="92"/>
      <c r="C11" s="91">
        <v>0.001</v>
      </c>
      <c r="D11" s="91">
        <v>1000</v>
      </c>
      <c r="E11" s="91">
        <v>1000</v>
      </c>
      <c r="F11" s="91">
        <v>0.001</v>
      </c>
      <c r="G11" s="2">
        <f t="shared" si="0"/>
        <v>1E-06</v>
      </c>
      <c r="H11" s="2">
        <f t="shared" si="1"/>
        <v>8.419950372812507E-07</v>
      </c>
      <c r="I11" s="2">
        <f t="shared" si="2"/>
        <v>8.419950372812507E-10</v>
      </c>
      <c r="J11" s="2">
        <f>I11/I16</f>
        <v>8.7299118709025E-12</v>
      </c>
      <c r="K11" s="50">
        <f t="shared" si="3"/>
        <v>8.419950372812507E-13</v>
      </c>
      <c r="L11" s="222">
        <f>K11/MAX(K7:K14)</f>
        <v>8.729911871435978E-13</v>
      </c>
      <c r="Q11" s="4"/>
      <c r="R11" s="4"/>
      <c r="S11" s="4"/>
      <c r="T11" s="4"/>
      <c r="U11" s="4"/>
      <c r="V11" s="4"/>
      <c r="W11" s="4"/>
    </row>
    <row r="12" spans="1:23" ht="12.75">
      <c r="A12" s="89"/>
      <c r="B12" s="91"/>
      <c r="C12" s="91">
        <v>0.001</v>
      </c>
      <c r="D12" s="91">
        <v>1000</v>
      </c>
      <c r="E12" s="91">
        <v>1000</v>
      </c>
      <c r="F12" s="91">
        <v>0.001</v>
      </c>
      <c r="G12" s="2">
        <f t="shared" si="0"/>
        <v>1E-06</v>
      </c>
      <c r="H12" s="2">
        <f t="shared" si="1"/>
        <v>8.419950372812507E-07</v>
      </c>
      <c r="I12" s="2">
        <f t="shared" si="2"/>
        <v>8.419950372812507E-10</v>
      </c>
      <c r="J12" s="2">
        <f>I12/I16</f>
        <v>8.7299118709025E-12</v>
      </c>
      <c r="K12" s="50">
        <f t="shared" si="3"/>
        <v>8.419950372812507E-13</v>
      </c>
      <c r="L12" s="222">
        <f>K12/MAX(K7:K14)</f>
        <v>8.729911871435978E-13</v>
      </c>
      <c r="Q12" s="4"/>
      <c r="R12" s="4"/>
      <c r="S12" s="4"/>
      <c r="T12" s="4"/>
      <c r="U12" s="4"/>
      <c r="V12" s="4"/>
      <c r="W12" s="4"/>
    </row>
    <row r="13" spans="1:23" ht="12.75">
      <c r="A13" s="89"/>
      <c r="B13" s="91"/>
      <c r="C13" s="91">
        <v>0.001</v>
      </c>
      <c r="D13" s="91">
        <v>1000</v>
      </c>
      <c r="E13" s="91">
        <v>1000</v>
      </c>
      <c r="F13" s="91">
        <v>0.001</v>
      </c>
      <c r="G13" s="2">
        <f t="shared" si="0"/>
        <v>1E-06</v>
      </c>
      <c r="H13" s="2">
        <f t="shared" si="1"/>
        <v>8.419950372812507E-07</v>
      </c>
      <c r="I13" s="2">
        <f t="shared" si="2"/>
        <v>8.419950372812507E-10</v>
      </c>
      <c r="J13" s="2">
        <f>I13/I16</f>
        <v>8.7299118709025E-12</v>
      </c>
      <c r="K13" s="50">
        <f t="shared" si="3"/>
        <v>8.419950372812507E-13</v>
      </c>
      <c r="L13" s="222">
        <f>K13/MAX(K7:K14)</f>
        <v>8.729911871435978E-13</v>
      </c>
      <c r="Q13" s="4"/>
      <c r="R13" s="4"/>
      <c r="S13" s="4"/>
      <c r="T13" s="4"/>
      <c r="U13" s="4"/>
      <c r="V13" s="4"/>
      <c r="W13" s="4"/>
    </row>
    <row r="14" spans="1:23" ht="13.5" thickBot="1">
      <c r="A14" s="93"/>
      <c r="B14" s="94"/>
      <c r="C14" s="94">
        <v>0.001</v>
      </c>
      <c r="D14" s="95">
        <v>1000</v>
      </c>
      <c r="E14" s="94">
        <v>1000</v>
      </c>
      <c r="F14" s="95">
        <v>0.001</v>
      </c>
      <c r="G14" s="44">
        <f t="shared" si="0"/>
        <v>1E-06</v>
      </c>
      <c r="H14" s="44">
        <f t="shared" si="1"/>
        <v>8.419950372812507E-07</v>
      </c>
      <c r="I14" s="44">
        <f t="shared" si="2"/>
        <v>8.419950372812507E-10</v>
      </c>
      <c r="J14" s="44">
        <f>I14/I16</f>
        <v>8.7299118709025E-12</v>
      </c>
      <c r="K14" s="51">
        <f t="shared" si="3"/>
        <v>8.419950372812507E-13</v>
      </c>
      <c r="L14" s="223">
        <f>K14/MAX(K7:K14)</f>
        <v>8.729911871435978E-13</v>
      </c>
      <c r="Q14" s="4"/>
      <c r="R14" s="4"/>
      <c r="S14" s="4"/>
      <c r="T14" s="4"/>
      <c r="U14" s="4"/>
      <c r="V14" s="4"/>
      <c r="W14" s="4"/>
    </row>
    <row r="15" spans="1:23" ht="12.75">
      <c r="A15" s="10"/>
      <c r="B15" s="3"/>
      <c r="C15" s="3"/>
      <c r="D15" s="19"/>
      <c r="E15" s="3"/>
      <c r="F15" s="3"/>
      <c r="G15" s="11"/>
      <c r="H15" s="11"/>
      <c r="I15" s="11"/>
      <c r="J15" s="11"/>
      <c r="K15" s="12"/>
      <c r="L15" s="17"/>
      <c r="Q15" s="4"/>
      <c r="R15" s="4"/>
      <c r="S15" s="4"/>
      <c r="T15" s="4"/>
      <c r="U15" s="4"/>
      <c r="V15" s="4"/>
      <c r="W15" s="4"/>
    </row>
    <row r="16" spans="1:23" ht="12.75">
      <c r="A16" s="10"/>
      <c r="B16" s="20" t="s">
        <v>20</v>
      </c>
      <c r="C16" s="20">
        <f>SUM(C7:C15)</f>
        <v>100.00700000000003</v>
      </c>
      <c r="D16" s="20"/>
      <c r="E16" s="20"/>
      <c r="F16" s="20"/>
      <c r="G16" s="21">
        <f>SUM(G7:G14)</f>
        <v>1.1876554560570065</v>
      </c>
      <c r="H16" s="21">
        <f>SUM(H7:H14)</f>
        <v>1.0000000000000002</v>
      </c>
      <c r="I16" s="21">
        <f>SUM(I7:I14)</f>
        <v>96.44943153294457</v>
      </c>
      <c r="J16" s="11"/>
      <c r="K16" s="4"/>
      <c r="L16" s="4"/>
      <c r="Q16" s="4"/>
      <c r="R16" s="4"/>
      <c r="S16" s="4"/>
      <c r="T16" s="4"/>
      <c r="U16" s="4"/>
      <c r="V16" s="4"/>
      <c r="W16" s="4"/>
    </row>
    <row r="17" spans="1:23" ht="12.75">
      <c r="A17" s="22"/>
      <c r="B17" s="23"/>
      <c r="C17" s="23"/>
      <c r="D17" s="23"/>
      <c r="E17" s="23"/>
      <c r="F17" s="23"/>
      <c r="G17" s="23"/>
      <c r="H17" s="23"/>
      <c r="I17" s="458"/>
      <c r="J17" s="458"/>
      <c r="K17" s="458"/>
      <c r="L17" s="250"/>
      <c r="Q17" s="4"/>
      <c r="R17" s="4"/>
      <c r="S17" s="4"/>
      <c r="T17" s="4"/>
      <c r="U17" s="4"/>
      <c r="V17" s="4"/>
      <c r="W17" s="4"/>
    </row>
    <row r="18" spans="1:22" ht="12.75">
      <c r="A18" s="26" t="s">
        <v>15</v>
      </c>
      <c r="B18" s="4"/>
      <c r="C18" s="3"/>
      <c r="D18" s="3"/>
      <c r="E18" s="3"/>
      <c r="F18" s="4"/>
      <c r="G18" s="4"/>
      <c r="H18" s="4"/>
      <c r="L18" s="249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3.5" thickBot="1">
      <c r="A19" s="26"/>
      <c r="B19" s="4"/>
      <c r="C19" s="3"/>
      <c r="D19" s="3"/>
      <c r="E19" s="3"/>
      <c r="F19" s="4"/>
      <c r="G19" s="4"/>
      <c r="H19" s="4"/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6.5" thickBot="1">
      <c r="A20" s="78"/>
      <c r="B20" s="79"/>
      <c r="C20" s="80"/>
      <c r="D20" s="459" t="s">
        <v>14</v>
      </c>
      <c r="E20" s="459"/>
      <c r="F20" s="459"/>
      <c r="G20" s="459"/>
      <c r="H20" s="460"/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3.5" thickTop="1">
      <c r="A21" s="71" t="s">
        <v>13</v>
      </c>
      <c r="B21" s="27" t="s">
        <v>12</v>
      </c>
      <c r="C21" s="28" t="s">
        <v>11</v>
      </c>
      <c r="D21" s="461" t="s">
        <v>10</v>
      </c>
      <c r="E21" s="461" t="s">
        <v>9</v>
      </c>
      <c r="F21" s="461" t="s">
        <v>8</v>
      </c>
      <c r="G21" s="461" t="s">
        <v>7</v>
      </c>
      <c r="H21" s="462" t="s">
        <v>69</v>
      </c>
      <c r="L21" s="53"/>
      <c r="M21" s="29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71" t="s">
        <v>6</v>
      </c>
      <c r="B22" s="27" t="s">
        <v>5</v>
      </c>
      <c r="C22" s="27" t="s">
        <v>4</v>
      </c>
      <c r="D22" s="461"/>
      <c r="E22" s="461"/>
      <c r="F22" s="461"/>
      <c r="G22" s="461"/>
      <c r="H22" s="462"/>
      <c r="L22" s="13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75" t="str">
        <f aca="true" t="shared" si="4" ref="A23:A30">B7</f>
        <v>Cyclohexane</v>
      </c>
      <c r="B23" s="30">
        <f aca="true" t="shared" si="5" ref="B23:B30">D7</f>
        <v>100</v>
      </c>
      <c r="C23" s="11">
        <f aca="true" t="shared" si="6" ref="C23:C30">I7</f>
        <v>96.44943152705062</v>
      </c>
      <c r="D23" s="97">
        <f aca="true" t="shared" si="7" ref="D23:D30">C23/760*10^6</f>
        <v>126907.14674611925</v>
      </c>
      <c r="E23" s="62">
        <f aca="true" t="shared" si="8" ref="E23:E30">D23/100</f>
        <v>1269.0714674611925</v>
      </c>
      <c r="F23" s="392">
        <f aca="true" t="shared" si="9" ref="F23:F30">D23/1000</f>
        <v>126.90714674611925</v>
      </c>
      <c r="G23" s="392">
        <f aca="true" t="shared" si="10" ref="G23:G30">D23/10000</f>
        <v>12.690714674611925</v>
      </c>
      <c r="H23" s="227">
        <f aca="true" t="shared" si="11" ref="H23:H30">D23/100000</f>
        <v>1.2690714674611925</v>
      </c>
      <c r="L23" s="13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75">
        <f t="shared" si="4"/>
        <v>0</v>
      </c>
      <c r="B24" s="30">
        <f t="shared" si="5"/>
        <v>1000</v>
      </c>
      <c r="C24" s="11">
        <f t="shared" si="6"/>
        <v>8.419950372812507E-10</v>
      </c>
      <c r="D24" s="97">
        <f t="shared" si="7"/>
        <v>1.107888206949014E-06</v>
      </c>
      <c r="E24" s="62">
        <f t="shared" si="8"/>
        <v>1.107888206949014E-08</v>
      </c>
      <c r="F24" s="62">
        <f t="shared" si="9"/>
        <v>1.107888206949014E-09</v>
      </c>
      <c r="G24" s="62">
        <f t="shared" si="10"/>
        <v>1.1078882069490141E-10</v>
      </c>
      <c r="H24" s="227">
        <f t="shared" si="11"/>
        <v>1.107888206949014E-11</v>
      </c>
      <c r="L24" s="13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75">
        <f t="shared" si="4"/>
        <v>0</v>
      </c>
      <c r="B25" s="30">
        <f t="shared" si="5"/>
        <v>1000</v>
      </c>
      <c r="C25" s="11">
        <f t="shared" si="6"/>
        <v>8.419950372812507E-10</v>
      </c>
      <c r="D25" s="97">
        <f t="shared" si="7"/>
        <v>1.107888206949014E-06</v>
      </c>
      <c r="E25" s="62">
        <f t="shared" si="8"/>
        <v>1.107888206949014E-08</v>
      </c>
      <c r="F25" s="62">
        <f t="shared" si="9"/>
        <v>1.107888206949014E-09</v>
      </c>
      <c r="G25" s="62">
        <f t="shared" si="10"/>
        <v>1.1078882069490141E-10</v>
      </c>
      <c r="H25" s="227">
        <f t="shared" si="11"/>
        <v>1.107888206949014E-11</v>
      </c>
      <c r="L25" s="1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75">
        <f t="shared" si="4"/>
        <v>0</v>
      </c>
      <c r="B26" s="30">
        <f t="shared" si="5"/>
        <v>1000</v>
      </c>
      <c r="C26" s="11">
        <f t="shared" si="6"/>
        <v>8.419950372812507E-10</v>
      </c>
      <c r="D26" s="97">
        <f t="shared" si="7"/>
        <v>1.107888206949014E-06</v>
      </c>
      <c r="E26" s="62">
        <f t="shared" si="8"/>
        <v>1.107888206949014E-08</v>
      </c>
      <c r="F26" s="62">
        <f t="shared" si="9"/>
        <v>1.107888206949014E-09</v>
      </c>
      <c r="G26" s="62">
        <f t="shared" si="10"/>
        <v>1.1078882069490141E-10</v>
      </c>
      <c r="H26" s="227">
        <f t="shared" si="11"/>
        <v>1.107888206949014E-11</v>
      </c>
      <c r="L26" s="13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75">
        <f t="shared" si="4"/>
        <v>0</v>
      </c>
      <c r="B27" s="30">
        <f t="shared" si="5"/>
        <v>1000</v>
      </c>
      <c r="C27" s="11">
        <f t="shared" si="6"/>
        <v>8.419950372812507E-10</v>
      </c>
      <c r="D27" s="97">
        <f t="shared" si="7"/>
        <v>1.107888206949014E-06</v>
      </c>
      <c r="E27" s="62">
        <f t="shared" si="8"/>
        <v>1.107888206949014E-08</v>
      </c>
      <c r="F27" s="62">
        <f t="shared" si="9"/>
        <v>1.107888206949014E-09</v>
      </c>
      <c r="G27" s="62">
        <f t="shared" si="10"/>
        <v>1.1078882069490141E-10</v>
      </c>
      <c r="H27" s="227">
        <f t="shared" si="11"/>
        <v>1.107888206949014E-11</v>
      </c>
      <c r="L27" s="13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75">
        <f t="shared" si="4"/>
        <v>0</v>
      </c>
      <c r="B28" s="30">
        <f t="shared" si="5"/>
        <v>1000</v>
      </c>
      <c r="C28" s="11">
        <f t="shared" si="6"/>
        <v>8.419950372812507E-10</v>
      </c>
      <c r="D28" s="97">
        <f t="shared" si="7"/>
        <v>1.107888206949014E-06</v>
      </c>
      <c r="E28" s="62">
        <f t="shared" si="8"/>
        <v>1.107888206949014E-08</v>
      </c>
      <c r="F28" s="62">
        <f t="shared" si="9"/>
        <v>1.107888206949014E-09</v>
      </c>
      <c r="G28" s="62">
        <f t="shared" si="10"/>
        <v>1.1078882069490141E-10</v>
      </c>
      <c r="H28" s="227">
        <f t="shared" si="11"/>
        <v>1.107888206949014E-11</v>
      </c>
      <c r="L28" s="13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75">
        <f t="shared" si="4"/>
        <v>0</v>
      </c>
      <c r="B29" s="30">
        <f t="shared" si="5"/>
        <v>1000</v>
      </c>
      <c r="C29" s="11">
        <f t="shared" si="6"/>
        <v>8.419950372812507E-10</v>
      </c>
      <c r="D29" s="97">
        <f t="shared" si="7"/>
        <v>1.107888206949014E-06</v>
      </c>
      <c r="E29" s="62">
        <f t="shared" si="8"/>
        <v>1.107888206949014E-08</v>
      </c>
      <c r="F29" s="62">
        <f t="shared" si="9"/>
        <v>1.107888206949014E-09</v>
      </c>
      <c r="G29" s="62">
        <f t="shared" si="10"/>
        <v>1.1078882069490141E-10</v>
      </c>
      <c r="H29" s="227">
        <f t="shared" si="11"/>
        <v>1.107888206949014E-11</v>
      </c>
      <c r="L29" s="13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3.5" thickBot="1">
      <c r="A30" s="76">
        <f t="shared" si="4"/>
        <v>0</v>
      </c>
      <c r="B30" s="77">
        <f t="shared" si="5"/>
        <v>1000</v>
      </c>
      <c r="C30" s="72">
        <f t="shared" si="6"/>
        <v>8.419950372812507E-10</v>
      </c>
      <c r="D30" s="98">
        <f t="shared" si="7"/>
        <v>1.107888206949014E-06</v>
      </c>
      <c r="E30" s="73">
        <f t="shared" si="8"/>
        <v>1.107888206949014E-08</v>
      </c>
      <c r="F30" s="73">
        <f t="shared" si="9"/>
        <v>1.107888206949014E-09</v>
      </c>
      <c r="G30" s="73">
        <f t="shared" si="10"/>
        <v>1.1078882069490141E-10</v>
      </c>
      <c r="H30" s="228">
        <f t="shared" si="11"/>
        <v>1.107888206949014E-11</v>
      </c>
      <c r="L30" s="13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3" ht="12.75">
      <c r="A31" s="10"/>
      <c r="B31" s="3"/>
      <c r="C31" s="30"/>
      <c r="D31" s="11"/>
      <c r="E31" s="31"/>
      <c r="F31" s="32"/>
      <c r="G31" s="33"/>
      <c r="H31" s="33"/>
      <c r="I31" s="33"/>
      <c r="J31" s="18"/>
      <c r="K31" s="18"/>
      <c r="L31" s="4"/>
      <c r="M31" s="13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 thickBot="1">
      <c r="A32" s="10"/>
      <c r="B32" s="3"/>
      <c r="C32" s="30"/>
      <c r="D32" s="11"/>
      <c r="E32" s="31"/>
      <c r="F32" s="32"/>
      <c r="G32" s="33"/>
      <c r="H32" s="33"/>
      <c r="I32" s="33"/>
      <c r="J32" s="18"/>
      <c r="K32" s="18"/>
      <c r="L32" s="4"/>
      <c r="M32" s="13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54"/>
      <c r="B33" s="55" t="s">
        <v>19</v>
      </c>
      <c r="C33" s="56"/>
      <c r="D33" s="11"/>
      <c r="E33" s="31"/>
      <c r="F33" s="32"/>
      <c r="G33" s="33"/>
      <c r="H33" s="33"/>
      <c r="I33" s="33"/>
      <c r="J33" s="18"/>
      <c r="K33" s="18"/>
      <c r="L33" s="4"/>
      <c r="M33" s="13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57" t="s">
        <v>18</v>
      </c>
      <c r="B34" s="24" t="s">
        <v>17</v>
      </c>
      <c r="C34" s="58" t="s">
        <v>16</v>
      </c>
      <c r="D34" s="11"/>
      <c r="E34" s="31"/>
      <c r="F34" s="32"/>
      <c r="G34" s="33"/>
      <c r="H34" s="33"/>
      <c r="I34" s="33"/>
      <c r="J34" s="18"/>
      <c r="K34" s="18"/>
      <c r="L34" s="4"/>
      <c r="M34" s="13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59">
        <f aca="true" t="shared" si="12" ref="A35:A42">C7</f>
        <v>100</v>
      </c>
      <c r="B35" s="52">
        <f aca="true" t="shared" si="13" ref="B35:B42">A35/100</f>
        <v>1</v>
      </c>
      <c r="C35" s="60">
        <f aca="true" t="shared" si="14" ref="C35:C42">B35*E7</f>
        <v>84.2</v>
      </c>
      <c r="D35" s="11"/>
      <c r="E35" s="31"/>
      <c r="F35" s="32"/>
      <c r="G35" s="33"/>
      <c r="H35" s="33"/>
      <c r="I35" s="33"/>
      <c r="J35" s="18"/>
      <c r="K35" s="18"/>
      <c r="L35" s="4"/>
      <c r="M35" s="13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61">
        <f t="shared" si="12"/>
        <v>0.001</v>
      </c>
      <c r="B36" s="52">
        <f t="shared" si="13"/>
        <v>1E-05</v>
      </c>
      <c r="C36" s="60">
        <f t="shared" si="14"/>
        <v>0.01</v>
      </c>
      <c r="D36" s="11"/>
      <c r="E36" s="31"/>
      <c r="F36" s="32"/>
      <c r="G36" s="33"/>
      <c r="H36" s="33"/>
      <c r="I36" s="33"/>
      <c r="J36" s="18"/>
      <c r="K36" s="18"/>
      <c r="L36" s="4"/>
      <c r="M36" s="13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61">
        <f t="shared" si="12"/>
        <v>0.001</v>
      </c>
      <c r="B37" s="52">
        <f t="shared" si="13"/>
        <v>1E-05</v>
      </c>
      <c r="C37" s="60">
        <f t="shared" si="14"/>
        <v>0.01</v>
      </c>
      <c r="D37" s="11"/>
      <c r="E37" s="31"/>
      <c r="F37" s="32"/>
      <c r="G37" s="33"/>
      <c r="H37" s="33"/>
      <c r="I37" s="33"/>
      <c r="J37" s="18"/>
      <c r="K37" s="18"/>
      <c r="L37" s="4"/>
      <c r="M37" s="13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61">
        <f t="shared" si="12"/>
        <v>0.001</v>
      </c>
      <c r="B38" s="52">
        <f t="shared" si="13"/>
        <v>1E-05</v>
      </c>
      <c r="C38" s="60">
        <f t="shared" si="14"/>
        <v>0.01</v>
      </c>
      <c r="D38" s="11"/>
      <c r="E38" s="31"/>
      <c r="F38" s="32"/>
      <c r="G38" s="33"/>
      <c r="H38" s="33"/>
      <c r="I38" s="33"/>
      <c r="J38" s="18"/>
      <c r="K38" s="18"/>
      <c r="L38" s="4"/>
      <c r="M38" s="13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61">
        <f t="shared" si="12"/>
        <v>0.001</v>
      </c>
      <c r="B39" s="52">
        <f t="shared" si="13"/>
        <v>1E-05</v>
      </c>
      <c r="C39" s="60">
        <f t="shared" si="14"/>
        <v>0.01</v>
      </c>
      <c r="D39" s="11"/>
      <c r="E39" s="31"/>
      <c r="F39" s="32"/>
      <c r="G39" s="33"/>
      <c r="H39" s="33"/>
      <c r="I39" s="33"/>
      <c r="J39" s="18"/>
      <c r="K39" s="18"/>
      <c r="L39" s="4"/>
      <c r="M39" s="13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61">
        <f t="shared" si="12"/>
        <v>0.001</v>
      </c>
      <c r="B40" s="52">
        <f t="shared" si="13"/>
        <v>1E-05</v>
      </c>
      <c r="C40" s="60">
        <f t="shared" si="14"/>
        <v>0.01</v>
      </c>
      <c r="D40" s="11"/>
      <c r="E40" s="31"/>
      <c r="F40" s="32"/>
      <c r="G40" s="33"/>
      <c r="H40" s="33"/>
      <c r="I40" s="33"/>
      <c r="J40" s="18"/>
      <c r="K40" s="18"/>
      <c r="L40" s="4"/>
      <c r="M40" s="13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61">
        <f t="shared" si="12"/>
        <v>0.001</v>
      </c>
      <c r="B41" s="52">
        <f t="shared" si="13"/>
        <v>1E-05</v>
      </c>
      <c r="C41" s="60">
        <f t="shared" si="14"/>
        <v>0.01</v>
      </c>
      <c r="D41" s="11"/>
      <c r="E41" s="31"/>
      <c r="F41" s="32"/>
      <c r="G41" s="33"/>
      <c r="H41" s="33"/>
      <c r="I41" s="33"/>
      <c r="J41" s="18"/>
      <c r="K41" s="18"/>
      <c r="L41" s="4"/>
      <c r="M41" s="13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61">
        <f t="shared" si="12"/>
        <v>0.001</v>
      </c>
      <c r="B42" s="52">
        <f t="shared" si="13"/>
        <v>1E-05</v>
      </c>
      <c r="C42" s="60">
        <f t="shared" si="14"/>
        <v>0.01</v>
      </c>
      <c r="D42" s="11"/>
      <c r="E42" s="31"/>
      <c r="F42" s="32"/>
      <c r="G42" s="33"/>
      <c r="H42" s="33"/>
      <c r="I42" s="33"/>
      <c r="J42" s="18"/>
      <c r="K42" s="18"/>
      <c r="L42" s="4"/>
      <c r="M42" s="13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59"/>
      <c r="B43" s="52"/>
      <c r="C43" s="60"/>
      <c r="D43" s="11"/>
      <c r="E43" s="31"/>
      <c r="F43" s="32"/>
      <c r="G43" s="33"/>
      <c r="H43" s="33"/>
      <c r="I43" s="33"/>
      <c r="J43" s="18"/>
      <c r="K43" s="18"/>
      <c r="L43" s="4"/>
      <c r="M43" s="13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3.5" thickBot="1">
      <c r="A44" s="224"/>
      <c r="B44" s="225" t="s">
        <v>63</v>
      </c>
      <c r="C44" s="226">
        <f>SUM(C35:C42)</f>
        <v>84.27000000000004</v>
      </c>
      <c r="D44" s="11"/>
      <c r="E44" s="31"/>
      <c r="F44" s="32"/>
      <c r="G44" s="33"/>
      <c r="H44" s="33"/>
      <c r="I44" s="33"/>
      <c r="J44" s="18"/>
      <c r="K44" s="18"/>
      <c r="L44" s="4"/>
      <c r="M44" s="13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10"/>
      <c r="B45" s="3"/>
      <c r="C45" s="30"/>
      <c r="D45" s="11"/>
      <c r="E45" s="31"/>
      <c r="F45" s="32"/>
      <c r="G45" s="33"/>
      <c r="H45" s="33"/>
      <c r="I45" s="33"/>
      <c r="J45" s="18"/>
      <c r="K45" s="18"/>
      <c r="L45" s="4"/>
      <c r="M45" s="13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10"/>
      <c r="B46" s="3"/>
      <c r="C46" s="30"/>
      <c r="D46" s="11"/>
      <c r="E46" s="31"/>
      <c r="F46" s="34"/>
      <c r="G46" s="34"/>
      <c r="H46" s="33"/>
      <c r="I46" s="33"/>
      <c r="J46" s="18"/>
      <c r="K46" s="18"/>
      <c r="M46" s="13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29" t="s">
        <v>70</v>
      </c>
      <c r="B47" s="74"/>
      <c r="C47" s="9"/>
      <c r="D47" s="11"/>
      <c r="E47" s="31"/>
      <c r="F47" s="34"/>
      <c r="G47" s="34"/>
      <c r="H47" s="33"/>
      <c r="I47" s="33"/>
      <c r="J47" s="18"/>
      <c r="K47" s="18"/>
      <c r="L47" s="18"/>
      <c r="M47" s="13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.5" thickBot="1">
      <c r="A48" s="229"/>
      <c r="B48" s="74"/>
      <c r="C48" s="9"/>
      <c r="D48" s="11"/>
      <c r="E48" s="31"/>
      <c r="F48" s="34"/>
      <c r="G48" s="34"/>
      <c r="H48" s="33"/>
      <c r="I48" s="33"/>
      <c r="J48" s="18"/>
      <c r="K48" s="18"/>
      <c r="L48" s="18"/>
      <c r="M48" s="13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236" t="str">
        <f>A5</f>
        <v>CAS</v>
      </c>
      <c r="B49" s="237" t="str">
        <f>B5</f>
        <v>Chemical</v>
      </c>
      <c r="C49" s="238"/>
      <c r="D49" s="239"/>
      <c r="E49" s="31"/>
      <c r="F49" s="34"/>
      <c r="G49" s="34"/>
      <c r="H49" s="33"/>
      <c r="I49" s="33"/>
      <c r="J49" s="18"/>
      <c r="K49" s="18"/>
      <c r="L49" s="18"/>
      <c r="M49" s="13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240" t="str">
        <f aca="true" t="shared" si="15" ref="A50:B58">A6</f>
        <v>Number</v>
      </c>
      <c r="B50" s="232" t="str">
        <f t="shared" si="15"/>
        <v>Information</v>
      </c>
      <c r="C50" s="233" t="s">
        <v>3</v>
      </c>
      <c r="D50" s="241" t="s">
        <v>71</v>
      </c>
      <c r="E50" s="31"/>
      <c r="F50" s="34"/>
      <c r="G50" s="34"/>
      <c r="H50" s="33"/>
      <c r="I50" s="33"/>
      <c r="J50" s="18"/>
      <c r="K50" s="18"/>
      <c r="L50" s="18"/>
      <c r="M50" s="13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242" t="str">
        <f t="shared" si="15"/>
        <v>71-43-2</v>
      </c>
      <c r="B51" s="234" t="str">
        <f t="shared" si="15"/>
        <v>Cyclohexane</v>
      </c>
      <c r="C51" s="235">
        <f>(D7*E7)/24.5</f>
        <v>343.6734693877551</v>
      </c>
      <c r="D51" s="243">
        <f aca="true" t="shared" si="16" ref="D51:D58">B35/C51</f>
        <v>0.0029097387173396675</v>
      </c>
      <c r="E51" s="31"/>
      <c r="F51" s="34"/>
      <c r="G51" s="34"/>
      <c r="H51" s="33"/>
      <c r="I51" s="33"/>
      <c r="J51" s="18"/>
      <c r="K51" s="18"/>
      <c r="L51" s="18"/>
      <c r="M51" s="13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242">
        <f t="shared" si="15"/>
        <v>0</v>
      </c>
      <c r="B52" s="234">
        <f t="shared" si="15"/>
        <v>0</v>
      </c>
      <c r="C52" s="235">
        <f>(D8*E8)/24.5</f>
        <v>40816.32653061225</v>
      </c>
      <c r="D52" s="243">
        <f t="shared" si="16"/>
        <v>2.45E-10</v>
      </c>
      <c r="E52" s="31"/>
      <c r="F52" s="34"/>
      <c r="G52" s="34"/>
      <c r="H52" s="33"/>
      <c r="I52" s="33"/>
      <c r="J52" s="18"/>
      <c r="K52" s="18"/>
      <c r="L52" s="18"/>
      <c r="M52" s="13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242">
        <f t="shared" si="15"/>
        <v>0</v>
      </c>
      <c r="B53" s="234">
        <f t="shared" si="15"/>
        <v>0</v>
      </c>
      <c r="C53" s="235">
        <f>(D11*E11)/24.5</f>
        <v>40816.32653061225</v>
      </c>
      <c r="D53" s="243">
        <f t="shared" si="16"/>
        <v>2.45E-10</v>
      </c>
      <c r="E53" s="31"/>
      <c r="F53" s="34"/>
      <c r="G53" s="34"/>
      <c r="H53" s="33"/>
      <c r="I53" s="33"/>
      <c r="J53" s="18"/>
      <c r="K53" s="18"/>
      <c r="L53" s="18"/>
      <c r="M53" s="13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242">
        <f t="shared" si="15"/>
        <v>0</v>
      </c>
      <c r="B54" s="234">
        <f t="shared" si="15"/>
        <v>0</v>
      </c>
      <c r="C54" s="235">
        <f>(D12*E12)/24.5</f>
        <v>40816.32653061225</v>
      </c>
      <c r="D54" s="243">
        <f t="shared" si="16"/>
        <v>2.45E-10</v>
      </c>
      <c r="E54" s="31"/>
      <c r="F54" s="34"/>
      <c r="G54" s="34"/>
      <c r="H54" s="33"/>
      <c r="I54" s="33"/>
      <c r="J54" s="18"/>
      <c r="K54" s="18"/>
      <c r="L54" s="18"/>
      <c r="M54" s="13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>
      <c r="A55" s="242">
        <f t="shared" si="15"/>
        <v>0</v>
      </c>
      <c r="B55" s="234">
        <f t="shared" si="15"/>
        <v>0</v>
      </c>
      <c r="C55" s="235">
        <f>(D13*E13)/24.5</f>
        <v>40816.32653061225</v>
      </c>
      <c r="D55" s="243">
        <f t="shared" si="16"/>
        <v>2.45E-10</v>
      </c>
      <c r="E55" s="31"/>
      <c r="F55" s="34"/>
      <c r="G55" s="34"/>
      <c r="H55" s="33"/>
      <c r="I55" s="33"/>
      <c r="J55" s="18"/>
      <c r="K55" s="18"/>
      <c r="L55" s="18"/>
      <c r="M55" s="13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>
      <c r="A56" s="242">
        <f t="shared" si="15"/>
        <v>0</v>
      </c>
      <c r="B56" s="234">
        <f t="shared" si="15"/>
        <v>0</v>
      </c>
      <c r="C56" s="235">
        <f>(D14*E14)/24.5</f>
        <v>40816.32653061225</v>
      </c>
      <c r="D56" s="243">
        <f t="shared" si="16"/>
        <v>2.45E-10</v>
      </c>
      <c r="E56" s="31"/>
      <c r="F56" s="34"/>
      <c r="G56" s="34"/>
      <c r="H56" s="33"/>
      <c r="I56" s="33"/>
      <c r="J56" s="18"/>
      <c r="K56" s="18"/>
      <c r="L56" s="18"/>
      <c r="M56" s="13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242">
        <f>A13</f>
        <v>0</v>
      </c>
      <c r="B57" s="234">
        <f>B13</f>
        <v>0</v>
      </c>
      <c r="C57" s="235">
        <f>(D13*E13)/24.5</f>
        <v>40816.32653061225</v>
      </c>
      <c r="D57" s="243">
        <f t="shared" si="16"/>
        <v>2.45E-10</v>
      </c>
      <c r="E57" s="31"/>
      <c r="F57" s="34"/>
      <c r="G57" s="34"/>
      <c r="H57" s="33"/>
      <c r="I57" s="33"/>
      <c r="J57" s="18"/>
      <c r="K57" s="18"/>
      <c r="L57" s="18"/>
      <c r="M57" s="13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 thickBot="1">
      <c r="A58" s="244">
        <f t="shared" si="15"/>
        <v>0</v>
      </c>
      <c r="B58" s="245">
        <f t="shared" si="15"/>
        <v>0</v>
      </c>
      <c r="C58" s="246">
        <f>(D14*E14)/24.5</f>
        <v>40816.32653061225</v>
      </c>
      <c r="D58" s="247">
        <f t="shared" si="16"/>
        <v>2.45E-10</v>
      </c>
      <c r="E58" s="31"/>
      <c r="F58" s="34"/>
      <c r="G58" s="34"/>
      <c r="H58" s="33"/>
      <c r="I58" s="33"/>
      <c r="J58" s="18"/>
      <c r="K58" s="18"/>
      <c r="L58" s="18"/>
      <c r="M58" s="13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231"/>
      <c r="B59" s="231"/>
      <c r="C59" s="230"/>
      <c r="D59" s="230"/>
      <c r="E59" s="31"/>
      <c r="F59" s="34"/>
      <c r="G59" s="34"/>
      <c r="H59" s="33"/>
      <c r="I59" s="33"/>
      <c r="J59" s="18"/>
      <c r="K59" s="18"/>
      <c r="L59" s="18"/>
      <c r="M59" s="13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>
      <c r="A60" s="10"/>
      <c r="B60" s="3"/>
      <c r="C60" s="30"/>
      <c r="D60" s="230">
        <f>SUM(D51:D58)</f>
        <v>0.0029097404323396667</v>
      </c>
      <c r="E60" s="31"/>
      <c r="F60" s="34"/>
      <c r="G60" s="34"/>
      <c r="H60" s="33"/>
      <c r="I60" s="33"/>
      <c r="J60" s="18"/>
      <c r="K60" s="18"/>
      <c r="L60" s="18"/>
      <c r="M60" s="13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 thickBot="1">
      <c r="A61" s="10"/>
      <c r="B61" s="3"/>
      <c r="C61" s="30"/>
      <c r="D61" s="18"/>
      <c r="E61" s="31"/>
      <c r="F61" s="34"/>
      <c r="G61" s="34"/>
      <c r="H61" s="33"/>
      <c r="I61" s="33"/>
      <c r="J61" s="18"/>
      <c r="K61" s="18"/>
      <c r="L61" s="18"/>
      <c r="M61" s="13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>
      <c r="A62" s="63" t="s">
        <v>2</v>
      </c>
      <c r="B62" s="64"/>
      <c r="C62" s="65">
        <f>1/D60</f>
        <v>343.6732668267317</v>
      </c>
      <c r="D62" s="66" t="s">
        <v>1</v>
      </c>
      <c r="E62" s="31"/>
      <c r="F62" s="34"/>
      <c r="G62" s="34"/>
      <c r="H62" s="33"/>
      <c r="I62" s="33"/>
      <c r="J62" s="18"/>
      <c r="K62" s="18"/>
      <c r="L62" s="18"/>
      <c r="M62" s="13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.5" thickBot="1">
      <c r="A63" s="67" t="s">
        <v>0</v>
      </c>
      <c r="B63" s="68"/>
      <c r="C63" s="69">
        <f>(C62*24.5)/C44</f>
        <v>99.91687477459266</v>
      </c>
      <c r="D63" s="70"/>
      <c r="E63" s="31"/>
      <c r="F63" s="34"/>
      <c r="G63" s="34"/>
      <c r="H63" s="33"/>
      <c r="I63" s="33"/>
      <c r="J63" s="18"/>
      <c r="K63" s="18"/>
      <c r="L63" s="18"/>
      <c r="M63" s="13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10"/>
      <c r="B64" s="3"/>
      <c r="C64" s="30"/>
      <c r="D64" s="11"/>
      <c r="E64" s="31"/>
      <c r="F64" s="34"/>
      <c r="G64" s="34"/>
      <c r="H64" s="33"/>
      <c r="I64" s="33"/>
      <c r="J64" s="18"/>
      <c r="K64" s="18"/>
      <c r="L64" s="18"/>
      <c r="M64" s="13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279" t="s">
        <v>92</v>
      </c>
      <c r="B65" s="4"/>
      <c r="C65" s="4"/>
      <c r="D65" s="3"/>
      <c r="E65" s="3"/>
      <c r="F65" s="3"/>
      <c r="G65" s="4"/>
      <c r="H65" s="4"/>
      <c r="I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58.5" customHeight="1" thickBot="1">
      <c r="A66" s="453" t="s">
        <v>68</v>
      </c>
      <c r="B66" s="454"/>
      <c r="C66" s="454"/>
      <c r="D66" s="454"/>
      <c r="E66" s="216"/>
      <c r="F66" s="216"/>
      <c r="G66" s="4"/>
      <c r="H66" s="4"/>
      <c r="I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4.25" thickBot="1" thickTop="1">
      <c r="A67" s="10"/>
      <c r="B67" s="4"/>
      <c r="C67" s="217"/>
      <c r="D67" s="196"/>
      <c r="E67" s="4"/>
      <c r="F67" s="4"/>
      <c r="G67" s="4"/>
      <c r="H67" s="4"/>
      <c r="I67" s="4"/>
      <c r="J67" s="4"/>
      <c r="K67" s="4"/>
      <c r="L67" s="4"/>
      <c r="M67" s="13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13" ht="12.75">
      <c r="A68" s="205"/>
      <c r="B68" s="206"/>
      <c r="C68" s="207" t="s">
        <v>58</v>
      </c>
      <c r="D68" s="86"/>
      <c r="E68" s="197"/>
      <c r="F68" s="197"/>
      <c r="M68" s="1"/>
    </row>
    <row r="69" spans="1:6" ht="12.75">
      <c r="A69" s="208" t="str">
        <f aca="true" t="shared" si="17" ref="A69:B78">A5</f>
        <v>CAS</v>
      </c>
      <c r="B69" s="200" t="str">
        <f t="shared" si="17"/>
        <v>Chemical</v>
      </c>
      <c r="C69" s="201" t="s">
        <v>67</v>
      </c>
      <c r="D69" s="218" t="s">
        <v>35</v>
      </c>
      <c r="E69" s="198"/>
      <c r="F69" s="198"/>
    </row>
    <row r="70" spans="1:6" ht="12.75">
      <c r="A70" s="208" t="str">
        <f t="shared" si="17"/>
        <v>Number</v>
      </c>
      <c r="B70" s="200" t="str">
        <f t="shared" si="17"/>
        <v>Information</v>
      </c>
      <c r="C70" s="201" t="s">
        <v>5</v>
      </c>
      <c r="D70" s="218" t="s">
        <v>25</v>
      </c>
      <c r="E70" s="198"/>
      <c r="F70" s="198"/>
    </row>
    <row r="71" spans="1:6" ht="12.75">
      <c r="A71" s="214" t="str">
        <f t="shared" si="17"/>
        <v>71-43-2</v>
      </c>
      <c r="B71" s="215" t="str">
        <f t="shared" si="17"/>
        <v>Cyclohexane</v>
      </c>
      <c r="C71" s="203">
        <v>10</v>
      </c>
      <c r="D71" s="96">
        <f aca="true" t="shared" si="18" ref="D71:D78">L7*$C$83/$C$84*D7</f>
        <v>10</v>
      </c>
      <c r="E71" s="267"/>
      <c r="F71" s="268"/>
    </row>
    <row r="72" spans="1:6" ht="12.75">
      <c r="A72" s="214">
        <f t="shared" si="17"/>
        <v>0</v>
      </c>
      <c r="B72" s="215">
        <f t="shared" si="17"/>
        <v>0</v>
      </c>
      <c r="C72" s="203"/>
      <c r="D72" s="96">
        <f t="shared" si="18"/>
        <v>8.729911871435979E-11</v>
      </c>
      <c r="E72" s="267"/>
      <c r="F72" s="268"/>
    </row>
    <row r="73" spans="1:6" ht="12.75">
      <c r="A73" s="214">
        <f t="shared" si="17"/>
        <v>0</v>
      </c>
      <c r="B73" s="215">
        <f t="shared" si="17"/>
        <v>0</v>
      </c>
      <c r="C73" s="203"/>
      <c r="D73" s="96">
        <f t="shared" si="18"/>
        <v>8.729911871435979E-11</v>
      </c>
      <c r="E73" s="267"/>
      <c r="F73" s="268"/>
    </row>
    <row r="74" spans="1:6" ht="12.75">
      <c r="A74" s="214">
        <f t="shared" si="17"/>
        <v>0</v>
      </c>
      <c r="B74" s="215">
        <f t="shared" si="17"/>
        <v>0</v>
      </c>
      <c r="C74" s="203"/>
      <c r="D74" s="96">
        <f t="shared" si="18"/>
        <v>8.729911871435979E-11</v>
      </c>
      <c r="E74" s="267"/>
      <c r="F74" s="268"/>
    </row>
    <row r="75" spans="1:6" ht="12.75">
      <c r="A75" s="214">
        <f t="shared" si="17"/>
        <v>0</v>
      </c>
      <c r="B75" s="215">
        <f t="shared" si="17"/>
        <v>0</v>
      </c>
      <c r="C75" s="203"/>
      <c r="D75" s="96">
        <f t="shared" si="18"/>
        <v>8.729911871435979E-11</v>
      </c>
      <c r="E75" s="267"/>
      <c r="F75" s="268"/>
    </row>
    <row r="76" spans="1:6" ht="12.75">
      <c r="A76" s="214">
        <f t="shared" si="17"/>
        <v>0</v>
      </c>
      <c r="B76" s="215">
        <f t="shared" si="17"/>
        <v>0</v>
      </c>
      <c r="C76" s="203"/>
      <c r="D76" s="96">
        <f t="shared" si="18"/>
        <v>8.729911871435979E-11</v>
      </c>
      <c r="E76" s="267"/>
      <c r="F76" s="268"/>
    </row>
    <row r="77" spans="1:6" ht="12.75">
      <c r="A77" s="214">
        <f t="shared" si="17"/>
        <v>0</v>
      </c>
      <c r="B77" s="215">
        <f t="shared" si="17"/>
        <v>0</v>
      </c>
      <c r="C77" s="203"/>
      <c r="D77" s="96">
        <f t="shared" si="18"/>
        <v>8.729911871435979E-11</v>
      </c>
      <c r="E77" s="267"/>
      <c r="F77" s="268"/>
    </row>
    <row r="78" spans="1:6" ht="12.75">
      <c r="A78" s="214">
        <f t="shared" si="17"/>
        <v>0</v>
      </c>
      <c r="B78" s="215">
        <f t="shared" si="17"/>
        <v>0</v>
      </c>
      <c r="C78" s="203"/>
      <c r="D78" s="96">
        <f t="shared" si="18"/>
        <v>8.729911871435979E-11</v>
      </c>
      <c r="E78" s="267"/>
      <c r="F78" s="268"/>
    </row>
    <row r="79" spans="1:6" ht="12.75">
      <c r="A79" s="210"/>
      <c r="B79" s="204"/>
      <c r="C79" s="204"/>
      <c r="D79" s="219"/>
      <c r="E79" s="8"/>
      <c r="F79" s="74"/>
    </row>
    <row r="80" spans="1:6" ht="13.5" thickBot="1">
      <c r="A80" s="211"/>
      <c r="B80" s="212"/>
      <c r="C80" s="212"/>
      <c r="D80" s="213">
        <f>SUM(D71:D79)</f>
        <v>10.000000000611093</v>
      </c>
      <c r="E80" s="8"/>
      <c r="F80" s="199"/>
    </row>
    <row r="81" spans="3:6" ht="12.75">
      <c r="C81" s="4"/>
      <c r="E81" s="23"/>
      <c r="F81" s="4"/>
    </row>
    <row r="82" spans="2:6" ht="12.75">
      <c r="B82" s="35" t="s">
        <v>59</v>
      </c>
      <c r="C82" s="36" t="str">
        <f>IF(COUNT(C71:C78)&gt;1,"INVALID - ONLY ONE MEASUREMENT ALLOWED",IF(COUNT(C71:C78)=0,"No Measurements","OK"))</f>
        <v>OK</v>
      </c>
      <c r="D82" s="254"/>
      <c r="E82" s="4"/>
      <c r="F82" s="4"/>
    </row>
    <row r="83" spans="2:6" ht="12.75">
      <c r="B83" s="35" t="s">
        <v>64</v>
      </c>
      <c r="C83" s="37">
        <f>IF((COUNT(C71:C78)=1),(C71/D7+C72/D8+C73/D9+C74/D10+C75/D11+C76/D12+C77/D13+C78/D14),IF(COUNT(C71:C78)=0,"No Measurements","INVALID - ONLY ONE MEASUREMENT ALLOWED"))</f>
        <v>0.1</v>
      </c>
      <c r="E83" s="4"/>
      <c r="F83" s="4"/>
    </row>
    <row r="84" spans="2:6" ht="12.75">
      <c r="B84" s="87" t="s">
        <v>65</v>
      </c>
      <c r="C84" s="38">
        <f>IF(COUNT(C71:C78)&lt;&gt;1,C83,IF(C71,L7,IF(C72,L8,IF(C73,L9,IF(C74,L10,IF(C75,L11,IF(C76,L12,IF(C77,L13,L14))))))))</f>
        <v>1</v>
      </c>
      <c r="E84" s="4"/>
      <c r="F84" s="4"/>
    </row>
    <row r="85" spans="3:6" ht="12.75">
      <c r="C85" s="25"/>
      <c r="D85" s="4"/>
      <c r="E85" s="4"/>
      <c r="F85" s="4"/>
    </row>
    <row r="86" spans="1:6" ht="40.5" customHeight="1">
      <c r="A86" s="455" t="s">
        <v>66</v>
      </c>
      <c r="B86" s="455"/>
      <c r="C86" s="455"/>
      <c r="D86" s="455"/>
      <c r="E86" s="88"/>
      <c r="F86" s="88"/>
    </row>
    <row r="87" spans="3:6" ht="12.75">
      <c r="C87" s="88"/>
      <c r="D87" s="88"/>
      <c r="E87" s="88"/>
      <c r="F87" s="88"/>
    </row>
    <row r="88" spans="3:6" ht="12.75">
      <c r="C88" s="88"/>
      <c r="D88" s="88"/>
      <c r="E88" s="88"/>
      <c r="F88" s="88"/>
    </row>
    <row r="89" spans="1:6" ht="13.5" thickBot="1">
      <c r="A89" s="451" t="s">
        <v>78</v>
      </c>
      <c r="B89" s="451"/>
      <c r="C89" s="451"/>
      <c r="D89" s="451"/>
      <c r="E89" s="451"/>
      <c r="F89" s="88"/>
    </row>
    <row r="90" spans="1:6" ht="13.5" thickTop="1">
      <c r="A90" s="252"/>
      <c r="C90" s="88"/>
      <c r="D90" s="88"/>
      <c r="E90" s="88"/>
      <c r="F90" s="88"/>
    </row>
    <row r="91" spans="1:5" ht="12.75">
      <c r="A91" s="452" t="s">
        <v>90</v>
      </c>
      <c r="B91" s="452"/>
      <c r="C91" s="452"/>
      <c r="D91" s="452"/>
      <c r="E91" s="452"/>
    </row>
    <row r="92" spans="1:5" ht="38.25" customHeight="1" thickBot="1">
      <c r="A92" s="450" t="s">
        <v>79</v>
      </c>
      <c r="B92" s="450"/>
      <c r="C92" s="450"/>
      <c r="D92" s="450"/>
      <c r="E92" s="450"/>
    </row>
    <row r="93" spans="1:5" ht="12.75" customHeight="1" thickBot="1" thickTop="1">
      <c r="A93" s="253"/>
      <c r="B93" s="253"/>
      <c r="C93" s="253"/>
      <c r="D93" s="253"/>
      <c r="E93" s="253"/>
    </row>
    <row r="94" spans="2:3" ht="13.5" thickBot="1">
      <c r="B94" s="251" t="s">
        <v>75</v>
      </c>
      <c r="C94" s="276">
        <v>10</v>
      </c>
    </row>
    <row r="95" ht="13.5" thickBot="1"/>
    <row r="96" spans="1:7" ht="12.75">
      <c r="A96" s="265" t="str">
        <f>A5</f>
        <v>CAS</v>
      </c>
      <c r="B96" s="258" t="str">
        <f>B5</f>
        <v>Chemical</v>
      </c>
      <c r="C96" s="260" t="s">
        <v>60</v>
      </c>
      <c r="D96" s="260" t="s">
        <v>74</v>
      </c>
      <c r="E96" s="374" t="s">
        <v>88</v>
      </c>
      <c r="F96" s="374" t="s">
        <v>61</v>
      </c>
      <c r="G96" s="270" t="s">
        <v>77</v>
      </c>
    </row>
    <row r="97" spans="1:7" ht="12.75">
      <c r="A97" s="265" t="str">
        <f aca="true" t="shared" si="19" ref="A97:B105">A6</f>
        <v>Number</v>
      </c>
      <c r="B97" s="261" t="str">
        <f t="shared" si="19"/>
        <v>Information</v>
      </c>
      <c r="C97" s="257" t="s">
        <v>73</v>
      </c>
      <c r="D97" s="257" t="s">
        <v>38</v>
      </c>
      <c r="E97" s="372" t="s">
        <v>89</v>
      </c>
      <c r="F97" s="372" t="s">
        <v>87</v>
      </c>
      <c r="G97" s="271" t="s">
        <v>76</v>
      </c>
    </row>
    <row r="98" spans="1:7" ht="12.75">
      <c r="A98" s="266" t="str">
        <f t="shared" si="19"/>
        <v>71-43-2</v>
      </c>
      <c r="B98" s="209" t="str">
        <f t="shared" si="19"/>
        <v>Cyclohexane</v>
      </c>
      <c r="C98" s="277">
        <v>1</v>
      </c>
      <c r="D98" s="2">
        <f>J7</f>
        <v>0.9999999999388908</v>
      </c>
      <c r="E98" s="373">
        <f>D98/C98</f>
        <v>0.9999999999388908</v>
      </c>
      <c r="F98" s="373">
        <f>E98/$E$107</f>
        <v>0.9999999999825402</v>
      </c>
      <c r="G98" s="375">
        <f>$C$94*F98*C98</f>
        <v>9.999999999825402</v>
      </c>
    </row>
    <row r="99" spans="1:7" ht="12.75">
      <c r="A99" s="266">
        <f t="shared" si="19"/>
        <v>0</v>
      </c>
      <c r="B99" s="209">
        <f t="shared" si="19"/>
        <v>0</v>
      </c>
      <c r="C99" s="277">
        <v>0.5</v>
      </c>
      <c r="D99" s="2">
        <f aca="true" t="shared" si="20" ref="D99:D105">J8</f>
        <v>8.7299118709025E-12</v>
      </c>
      <c r="E99" s="373">
        <f aca="true" t="shared" si="21" ref="E99:E105">D99/C99</f>
        <v>1.7459823741805E-11</v>
      </c>
      <c r="F99" s="373">
        <f aca="true" t="shared" si="22" ref="F99:F105">E99/$E$107</f>
        <v>1.745982374256711E-11</v>
      </c>
      <c r="G99" s="375">
        <f>$C$94*F99*C99</f>
        <v>8.729911871283555E-11</v>
      </c>
    </row>
    <row r="100" spans="1:7" ht="12.75">
      <c r="A100" s="266">
        <f t="shared" si="19"/>
        <v>0</v>
      </c>
      <c r="B100" s="209">
        <f t="shared" si="19"/>
        <v>0</v>
      </c>
      <c r="C100" s="277">
        <v>10000000</v>
      </c>
      <c r="D100" s="2">
        <f t="shared" si="20"/>
        <v>8.7299118709025E-12</v>
      </c>
      <c r="E100" s="373">
        <f t="shared" si="21"/>
        <v>8.7299118709025E-19</v>
      </c>
      <c r="F100" s="373">
        <f t="shared" si="22"/>
        <v>8.729911871283555E-19</v>
      </c>
      <c r="G100" s="375">
        <f aca="true" t="shared" si="23" ref="G100:G105">$C$94*F100*C100</f>
        <v>8.729911871283555E-11</v>
      </c>
    </row>
    <row r="101" spans="1:7" ht="12.75">
      <c r="A101" s="266">
        <f t="shared" si="19"/>
        <v>0</v>
      </c>
      <c r="B101" s="209">
        <f t="shared" si="19"/>
        <v>0</v>
      </c>
      <c r="C101" s="277">
        <v>10000000</v>
      </c>
      <c r="D101" s="2">
        <f t="shared" si="20"/>
        <v>8.7299118709025E-12</v>
      </c>
      <c r="E101" s="373">
        <f t="shared" si="21"/>
        <v>8.7299118709025E-19</v>
      </c>
      <c r="F101" s="373">
        <f t="shared" si="22"/>
        <v>8.729911871283555E-19</v>
      </c>
      <c r="G101" s="375">
        <f t="shared" si="23"/>
        <v>8.729911871283555E-11</v>
      </c>
    </row>
    <row r="102" spans="1:7" ht="12.75">
      <c r="A102" s="266">
        <f t="shared" si="19"/>
        <v>0</v>
      </c>
      <c r="B102" s="209">
        <f t="shared" si="19"/>
        <v>0</v>
      </c>
      <c r="C102" s="277">
        <v>10000000</v>
      </c>
      <c r="D102" s="2">
        <f t="shared" si="20"/>
        <v>8.7299118709025E-12</v>
      </c>
      <c r="E102" s="373">
        <f t="shared" si="21"/>
        <v>8.7299118709025E-19</v>
      </c>
      <c r="F102" s="373">
        <f t="shared" si="22"/>
        <v>8.729911871283555E-19</v>
      </c>
      <c r="G102" s="375">
        <f t="shared" si="23"/>
        <v>8.729911871283555E-11</v>
      </c>
    </row>
    <row r="103" spans="1:7" ht="12.75">
      <c r="A103" s="266">
        <f t="shared" si="19"/>
        <v>0</v>
      </c>
      <c r="B103" s="209">
        <f t="shared" si="19"/>
        <v>0</v>
      </c>
      <c r="C103" s="277">
        <v>10000000</v>
      </c>
      <c r="D103" s="2">
        <f t="shared" si="20"/>
        <v>8.7299118709025E-12</v>
      </c>
      <c r="E103" s="373">
        <f t="shared" si="21"/>
        <v>8.7299118709025E-19</v>
      </c>
      <c r="F103" s="373">
        <f t="shared" si="22"/>
        <v>8.729911871283555E-19</v>
      </c>
      <c r="G103" s="375">
        <f t="shared" si="23"/>
        <v>8.729911871283555E-11</v>
      </c>
    </row>
    <row r="104" spans="1:7" ht="12.75">
      <c r="A104" s="266">
        <f t="shared" si="19"/>
        <v>0</v>
      </c>
      <c r="B104" s="209">
        <f t="shared" si="19"/>
        <v>0</v>
      </c>
      <c r="C104" s="277">
        <v>10000000</v>
      </c>
      <c r="D104" s="2">
        <f t="shared" si="20"/>
        <v>8.7299118709025E-12</v>
      </c>
      <c r="E104" s="373">
        <f t="shared" si="21"/>
        <v>8.7299118709025E-19</v>
      </c>
      <c r="F104" s="373">
        <f t="shared" si="22"/>
        <v>8.729911871283555E-19</v>
      </c>
      <c r="G104" s="375">
        <f t="shared" si="23"/>
        <v>8.729911871283555E-11</v>
      </c>
    </row>
    <row r="105" spans="1:7" ht="13.5" thickBot="1">
      <c r="A105" s="266">
        <f t="shared" si="19"/>
        <v>0</v>
      </c>
      <c r="B105" s="262">
        <f t="shared" si="19"/>
        <v>0</v>
      </c>
      <c r="C105" s="278">
        <v>10000000</v>
      </c>
      <c r="D105" s="44">
        <f t="shared" si="20"/>
        <v>8.7299118709025E-12</v>
      </c>
      <c r="E105" s="376">
        <f t="shared" si="21"/>
        <v>8.7299118709025E-19</v>
      </c>
      <c r="F105" s="376">
        <f t="shared" si="22"/>
        <v>8.729911871283555E-19</v>
      </c>
      <c r="G105" s="377">
        <f t="shared" si="23"/>
        <v>8.729911871283555E-11</v>
      </c>
    </row>
    <row r="106" ht="13.5" thickBot="1">
      <c r="G106" s="380"/>
    </row>
    <row r="107" spans="4:7" ht="13.5" thickBot="1">
      <c r="D107" s="248">
        <f>SUM(D98:D106)</f>
        <v>1.0000000000000002</v>
      </c>
      <c r="E107">
        <f>SUM(E98:E106)</f>
        <v>0.9999999999563506</v>
      </c>
      <c r="F107" s="255">
        <f>SUM(F98:F105)</f>
        <v>1</v>
      </c>
      <c r="G107" s="273">
        <f>SUM(G98:G105)</f>
        <v>10.000000000436495</v>
      </c>
    </row>
    <row r="108" ht="13.5" thickBot="1"/>
    <row r="109" spans="6:7" ht="13.5" thickBot="1">
      <c r="F109" s="251" t="s">
        <v>84</v>
      </c>
      <c r="G109" s="378">
        <f>G107/C63</f>
        <v>0.1000831943852926</v>
      </c>
    </row>
    <row r="110" spans="6:7" ht="13.5" thickBot="1">
      <c r="F110" s="251" t="s">
        <v>85</v>
      </c>
      <c r="G110" s="379">
        <f>C94/G107</f>
        <v>0.9999999999563505</v>
      </c>
    </row>
    <row r="113" spans="1:5" ht="13.5" thickBot="1">
      <c r="A113" s="451" t="s">
        <v>72</v>
      </c>
      <c r="B113" s="451"/>
      <c r="C113" s="451"/>
      <c r="D113" s="451"/>
      <c r="E113" s="451"/>
    </row>
    <row r="114" ht="13.5" thickTop="1"/>
    <row r="115" spans="1:5" ht="12.75">
      <c r="A115" s="452" t="s">
        <v>90</v>
      </c>
      <c r="B115" s="452"/>
      <c r="C115" s="452"/>
      <c r="D115" s="452"/>
      <c r="E115" s="452"/>
    </row>
    <row r="116" spans="1:5" ht="38.25" customHeight="1" thickBot="1">
      <c r="A116" s="450" t="s">
        <v>91</v>
      </c>
      <c r="B116" s="450"/>
      <c r="C116" s="450"/>
      <c r="D116" s="450"/>
      <c r="E116" s="450"/>
    </row>
    <row r="117" spans="1:5" ht="17.25" customHeight="1" thickBot="1" thickTop="1">
      <c r="A117" s="264"/>
      <c r="B117" s="264"/>
      <c r="C117" s="264"/>
      <c r="D117" s="264"/>
      <c r="E117" s="264"/>
    </row>
    <row r="118" spans="2:3" ht="13.5" thickBot="1">
      <c r="B118" s="251" t="s">
        <v>83</v>
      </c>
      <c r="C118" s="276">
        <v>9.9608</v>
      </c>
    </row>
    <row r="119" ht="13.5" thickBot="1"/>
    <row r="120" spans="1:6" ht="12.75">
      <c r="A120" s="258" t="str">
        <f aca="true" t="shared" si="24" ref="A120:B129">A5</f>
        <v>CAS</v>
      </c>
      <c r="B120" s="259" t="str">
        <f t="shared" si="24"/>
        <v>Chemical</v>
      </c>
      <c r="C120" s="260" t="s">
        <v>60</v>
      </c>
      <c r="D120" s="260" t="s">
        <v>74</v>
      </c>
      <c r="E120" s="260" t="s">
        <v>86</v>
      </c>
      <c r="F120" s="270" t="s">
        <v>82</v>
      </c>
    </row>
    <row r="121" spans="1:6" ht="13.5" customHeight="1">
      <c r="A121" s="261" t="str">
        <f t="shared" si="24"/>
        <v>Number</v>
      </c>
      <c r="B121" s="256" t="str">
        <f t="shared" si="24"/>
        <v>Information</v>
      </c>
      <c r="C121" s="257" t="s">
        <v>73</v>
      </c>
      <c r="D121" s="257" t="s">
        <v>38</v>
      </c>
      <c r="E121" s="257" t="s">
        <v>76</v>
      </c>
      <c r="F121" s="271" t="s">
        <v>81</v>
      </c>
    </row>
    <row r="122" spans="1:6" ht="12.75">
      <c r="A122" s="209" t="str">
        <f t="shared" si="24"/>
        <v>71-43-2</v>
      </c>
      <c r="B122" s="202" t="str">
        <f t="shared" si="24"/>
        <v>Cyclohexane</v>
      </c>
      <c r="C122" s="277">
        <v>1</v>
      </c>
      <c r="D122" s="2">
        <f>J7</f>
        <v>0.9999999999388908</v>
      </c>
      <c r="E122" s="269">
        <f>$C$118*D122</f>
        <v>9.960799999391304</v>
      </c>
      <c r="F122" s="274">
        <f>E122/C122</f>
        <v>9.960799999391304</v>
      </c>
    </row>
    <row r="123" spans="1:6" ht="12.75">
      <c r="A123" s="209">
        <f t="shared" si="24"/>
        <v>0</v>
      </c>
      <c r="B123" s="202">
        <f t="shared" si="24"/>
        <v>0</v>
      </c>
      <c r="C123" s="277">
        <v>0.5</v>
      </c>
      <c r="D123" s="2">
        <f aca="true" t="shared" si="25" ref="D123:D129">J8</f>
        <v>8.7299118709025E-12</v>
      </c>
      <c r="E123" s="269">
        <f aca="true" t="shared" si="26" ref="E123:E129">$C$118*D123</f>
        <v>8.695690616368563E-11</v>
      </c>
      <c r="F123" s="274">
        <f>E123/C123</f>
        <v>1.7391381232737126E-10</v>
      </c>
    </row>
    <row r="124" spans="1:6" ht="12.75">
      <c r="A124" s="209">
        <f t="shared" si="24"/>
        <v>0</v>
      </c>
      <c r="B124" s="202">
        <f t="shared" si="24"/>
        <v>0</v>
      </c>
      <c r="C124" s="277">
        <v>10000000</v>
      </c>
      <c r="D124" s="2">
        <f t="shared" si="25"/>
        <v>8.7299118709025E-12</v>
      </c>
      <c r="E124" s="269">
        <f t="shared" si="26"/>
        <v>8.695690616368563E-11</v>
      </c>
      <c r="F124" s="274">
        <f aca="true" t="shared" si="27" ref="F124:F129">E124/C124</f>
        <v>8.695690616368562E-18</v>
      </c>
    </row>
    <row r="125" spans="1:6" ht="12.75">
      <c r="A125" s="209">
        <f t="shared" si="24"/>
        <v>0</v>
      </c>
      <c r="B125" s="202">
        <f t="shared" si="24"/>
        <v>0</v>
      </c>
      <c r="C125" s="277">
        <v>10000000</v>
      </c>
      <c r="D125" s="2">
        <f t="shared" si="25"/>
        <v>8.7299118709025E-12</v>
      </c>
      <c r="E125" s="269">
        <f t="shared" si="26"/>
        <v>8.695690616368563E-11</v>
      </c>
      <c r="F125" s="274">
        <f t="shared" si="27"/>
        <v>8.695690616368562E-18</v>
      </c>
    </row>
    <row r="126" spans="1:6" ht="12.75">
      <c r="A126" s="209">
        <f t="shared" si="24"/>
        <v>0</v>
      </c>
      <c r="B126" s="202">
        <f t="shared" si="24"/>
        <v>0</v>
      </c>
      <c r="C126" s="277">
        <v>10000000</v>
      </c>
      <c r="D126" s="2">
        <f t="shared" si="25"/>
        <v>8.7299118709025E-12</v>
      </c>
      <c r="E126" s="269">
        <f t="shared" si="26"/>
        <v>8.695690616368563E-11</v>
      </c>
      <c r="F126" s="274">
        <f t="shared" si="27"/>
        <v>8.695690616368562E-18</v>
      </c>
    </row>
    <row r="127" spans="1:6" ht="12.75">
      <c r="A127" s="209">
        <f t="shared" si="24"/>
        <v>0</v>
      </c>
      <c r="B127" s="202">
        <f t="shared" si="24"/>
        <v>0</v>
      </c>
      <c r="C127" s="277">
        <v>10000000</v>
      </c>
      <c r="D127" s="2">
        <f t="shared" si="25"/>
        <v>8.7299118709025E-12</v>
      </c>
      <c r="E127" s="269">
        <f t="shared" si="26"/>
        <v>8.695690616368563E-11</v>
      </c>
      <c r="F127" s="274">
        <f t="shared" si="27"/>
        <v>8.695690616368562E-18</v>
      </c>
    </row>
    <row r="128" spans="1:6" ht="12.75">
      <c r="A128" s="209">
        <f t="shared" si="24"/>
        <v>0</v>
      </c>
      <c r="B128" s="202">
        <f t="shared" si="24"/>
        <v>0</v>
      </c>
      <c r="C128" s="277">
        <v>10000000</v>
      </c>
      <c r="D128" s="2">
        <f t="shared" si="25"/>
        <v>8.7299118709025E-12</v>
      </c>
      <c r="E128" s="269">
        <f t="shared" si="26"/>
        <v>8.695690616368563E-11</v>
      </c>
      <c r="F128" s="274">
        <f t="shared" si="27"/>
        <v>8.695690616368562E-18</v>
      </c>
    </row>
    <row r="129" spans="1:6" ht="13.5" thickBot="1">
      <c r="A129" s="262">
        <f t="shared" si="24"/>
        <v>0</v>
      </c>
      <c r="B129" s="263">
        <f t="shared" si="24"/>
        <v>0</v>
      </c>
      <c r="C129" s="278">
        <v>10000000</v>
      </c>
      <c r="D129" s="44">
        <f t="shared" si="25"/>
        <v>8.7299118709025E-12</v>
      </c>
      <c r="E129" s="272">
        <f t="shared" si="26"/>
        <v>8.695690616368563E-11</v>
      </c>
      <c r="F129" s="275">
        <f t="shared" si="27"/>
        <v>8.695690616368562E-18</v>
      </c>
    </row>
    <row r="131" spans="4:5" ht="12.75">
      <c r="D131" s="248">
        <f>SUM(D122:D130)</f>
        <v>1.0000000000000002</v>
      </c>
      <c r="E131" s="248">
        <f>SUM(E122:E130)</f>
        <v>9.960799999999997</v>
      </c>
    </row>
    <row r="132" ht="13.5" thickBot="1"/>
    <row r="133" spans="5:6" ht="13.5" thickBot="1">
      <c r="E133" s="251" t="s">
        <v>80</v>
      </c>
      <c r="F133" s="273">
        <f>SUM(F122:F130)</f>
        <v>9.960799999565218</v>
      </c>
    </row>
    <row r="134" ht="13.5" thickBot="1"/>
    <row r="135" spans="5:6" ht="13.5" thickBot="1">
      <c r="E135" s="251" t="s">
        <v>85</v>
      </c>
      <c r="F135" s="273">
        <f>F133/C118</f>
        <v>0.9999999999563506</v>
      </c>
    </row>
  </sheetData>
  <mergeCells count="16">
    <mergeCell ref="A92:E92"/>
    <mergeCell ref="A113:E113"/>
    <mergeCell ref="A115:E115"/>
    <mergeCell ref="A116:E116"/>
    <mergeCell ref="A66:D66"/>
    <mergeCell ref="A86:D86"/>
    <mergeCell ref="A89:E89"/>
    <mergeCell ref="A91:E91"/>
    <mergeCell ref="A2:L2"/>
    <mergeCell ref="I17:K17"/>
    <mergeCell ref="D20:H20"/>
    <mergeCell ref="D21:D22"/>
    <mergeCell ref="E21:E22"/>
    <mergeCell ref="F21:F22"/>
    <mergeCell ref="G21:G22"/>
    <mergeCell ref="H21:H2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B3">
      <selection activeCell="F23" sqref="F23:G23"/>
    </sheetView>
  </sheetViews>
  <sheetFormatPr defaultColWidth="9.140625" defaultRowHeight="12.75"/>
  <cols>
    <col min="1" max="1" width="13.421875" style="0" customWidth="1"/>
    <col min="2" max="2" width="28.00390625" style="0" customWidth="1"/>
    <col min="3" max="3" width="20.421875" style="0" customWidth="1"/>
    <col min="4" max="4" width="14.7109375" style="0" customWidth="1"/>
    <col min="5" max="5" width="12.00390625" style="0" bestFit="1" customWidth="1"/>
    <col min="6" max="6" width="14.7109375" style="0" bestFit="1" customWidth="1"/>
    <col min="7" max="7" width="11.57421875" style="0" customWidth="1"/>
    <col min="8" max="8" width="13.57421875" style="0" customWidth="1"/>
    <col min="9" max="9" width="12.00390625" style="0" customWidth="1"/>
    <col min="10" max="10" width="12.57421875" style="0" customWidth="1"/>
    <col min="11" max="11" width="13.8515625" style="0" customWidth="1"/>
    <col min="12" max="12" width="15.7109375" style="0" customWidth="1"/>
    <col min="13" max="13" width="37.421875" style="0" customWidth="1"/>
    <col min="14" max="14" width="12.140625" style="0" bestFit="1" customWidth="1"/>
    <col min="15" max="15" width="10.8515625" style="0" bestFit="1" customWidth="1"/>
    <col min="16" max="16" width="15.8515625" style="0" bestFit="1" customWidth="1"/>
  </cols>
  <sheetData>
    <row r="1" spans="1:23" ht="23.25" customHeight="1" thickBot="1">
      <c r="A1" s="49" t="s">
        <v>57</v>
      </c>
      <c r="C1" s="45" t="s">
        <v>56</v>
      </c>
      <c r="D1" s="46"/>
      <c r="E1" s="46"/>
      <c r="F1" s="46"/>
      <c r="G1" s="47"/>
      <c r="H1" s="47"/>
      <c r="I1" s="47"/>
      <c r="J1" s="47"/>
      <c r="K1" s="48"/>
      <c r="L1" s="81"/>
      <c r="M1" s="83"/>
      <c r="N1" s="84"/>
      <c r="O1" s="84"/>
      <c r="P1" s="85"/>
      <c r="Q1" s="4"/>
      <c r="R1" s="4"/>
      <c r="S1" s="4"/>
      <c r="T1" s="4"/>
      <c r="U1" s="4"/>
      <c r="V1" s="4"/>
      <c r="W1" s="4"/>
    </row>
    <row r="2" spans="1:23" ht="38.25" customHeight="1" thickBot="1" thickTop="1">
      <c r="A2" s="456" t="s">
        <v>62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7"/>
      <c r="Q2" s="4"/>
      <c r="R2" s="4"/>
      <c r="S2" s="4"/>
      <c r="T2" s="4"/>
      <c r="U2" s="4"/>
      <c r="V2" s="4"/>
      <c r="W2" s="4"/>
    </row>
    <row r="3" spans="1:23" ht="14.25" thickBot="1" thickTop="1">
      <c r="A3" s="14"/>
      <c r="B3" s="15"/>
      <c r="C3" s="16" t="s">
        <v>49</v>
      </c>
      <c r="D3" s="16" t="s">
        <v>55</v>
      </c>
      <c r="E3" s="16" t="s">
        <v>54</v>
      </c>
      <c r="F3" s="16" t="s">
        <v>53</v>
      </c>
      <c r="G3" s="16" t="s">
        <v>52</v>
      </c>
      <c r="H3" s="16" t="s">
        <v>51</v>
      </c>
      <c r="I3" s="16" t="s">
        <v>50</v>
      </c>
      <c r="J3" s="16" t="s">
        <v>49</v>
      </c>
      <c r="K3" s="16" t="s">
        <v>47</v>
      </c>
      <c r="L3" s="82" t="s">
        <v>46</v>
      </c>
      <c r="Q3" s="4"/>
      <c r="R3" s="4"/>
      <c r="S3" s="4"/>
      <c r="T3" s="4"/>
      <c r="U3" s="4"/>
      <c r="V3" s="4"/>
      <c r="W3" s="4"/>
    </row>
    <row r="4" spans="1:23" ht="12.75">
      <c r="A4" s="39"/>
      <c r="B4" s="40"/>
      <c r="C4" s="40"/>
      <c r="D4" s="40"/>
      <c r="E4" s="40"/>
      <c r="F4" s="40"/>
      <c r="G4" s="41"/>
      <c r="H4" s="41" t="s">
        <v>48</v>
      </c>
      <c r="I4" s="41"/>
      <c r="J4" s="41" t="s">
        <v>48</v>
      </c>
      <c r="K4" s="42" t="s">
        <v>47</v>
      </c>
      <c r="L4" s="220" t="s">
        <v>46</v>
      </c>
      <c r="Q4" s="4"/>
      <c r="R4" s="4"/>
      <c r="S4" s="4"/>
      <c r="T4" s="4"/>
      <c r="U4" s="4"/>
      <c r="V4" s="4"/>
      <c r="W4" s="4"/>
    </row>
    <row r="5" spans="1:23" ht="12.75">
      <c r="A5" s="43" t="s">
        <v>45</v>
      </c>
      <c r="B5" s="7" t="s">
        <v>13</v>
      </c>
      <c r="C5" s="7" t="s">
        <v>44</v>
      </c>
      <c r="D5" s="7" t="s">
        <v>43</v>
      </c>
      <c r="E5" s="7" t="s">
        <v>42</v>
      </c>
      <c r="F5" s="7" t="s">
        <v>41</v>
      </c>
      <c r="G5" s="6" t="s">
        <v>40</v>
      </c>
      <c r="H5" s="6" t="s">
        <v>39</v>
      </c>
      <c r="I5" s="6" t="s">
        <v>11</v>
      </c>
      <c r="J5" s="6" t="s">
        <v>38</v>
      </c>
      <c r="K5" s="5" t="s">
        <v>37</v>
      </c>
      <c r="L5" s="221" t="s">
        <v>36</v>
      </c>
      <c r="Q5" s="4"/>
      <c r="R5" s="4"/>
      <c r="S5" s="4"/>
      <c r="T5" s="4"/>
      <c r="U5" s="4"/>
      <c r="V5" s="4"/>
      <c r="W5" s="4"/>
    </row>
    <row r="6" spans="1:23" ht="12.75">
      <c r="A6" s="43" t="s">
        <v>34</v>
      </c>
      <c r="B6" s="7" t="s">
        <v>6</v>
      </c>
      <c r="C6" s="7" t="s">
        <v>33</v>
      </c>
      <c r="D6" s="7" t="s">
        <v>32</v>
      </c>
      <c r="E6" s="7" t="s">
        <v>32</v>
      </c>
      <c r="F6" s="7" t="s">
        <v>32</v>
      </c>
      <c r="G6" s="6" t="s">
        <v>31</v>
      </c>
      <c r="H6" s="6" t="s">
        <v>30</v>
      </c>
      <c r="I6" s="6" t="s">
        <v>29</v>
      </c>
      <c r="J6" s="6" t="s">
        <v>28</v>
      </c>
      <c r="K6" s="5" t="s">
        <v>27</v>
      </c>
      <c r="L6" s="221" t="s">
        <v>26</v>
      </c>
      <c r="Q6" s="4"/>
      <c r="R6" s="4"/>
      <c r="S6" s="4"/>
      <c r="T6" s="4"/>
      <c r="U6" s="4"/>
      <c r="V6" s="4"/>
      <c r="W6" s="4"/>
    </row>
    <row r="7" spans="1:23" ht="12.75">
      <c r="A7" s="89" t="s">
        <v>149</v>
      </c>
      <c r="B7" s="90" t="s">
        <v>120</v>
      </c>
      <c r="C7" s="90">
        <v>100</v>
      </c>
      <c r="D7" s="91">
        <v>50</v>
      </c>
      <c r="E7" s="90">
        <v>86.2</v>
      </c>
      <c r="F7" s="90">
        <v>152.7</v>
      </c>
      <c r="G7" s="2">
        <f aca="true" t="shared" si="0" ref="G7:G14">+C7/E7</f>
        <v>1.160092807424594</v>
      </c>
      <c r="H7" s="2">
        <f aca="true" t="shared" si="1" ref="H7:H14">+G7/$G$16</f>
        <v>0.9999939660364094</v>
      </c>
      <c r="I7" s="2">
        <f aca="true" t="shared" si="2" ref="I7:I14">H7*F7</f>
        <v>152.69907861375972</v>
      </c>
      <c r="J7" s="2">
        <f>I7/I16</f>
        <v>0.9999999999604843</v>
      </c>
      <c r="K7" s="50">
        <f aca="true" t="shared" si="3" ref="K7:K14">+I7/D7</f>
        <v>3.0539815722751946</v>
      </c>
      <c r="L7" s="222">
        <f>K7/MAX(K7:K14)</f>
        <v>1</v>
      </c>
      <c r="Q7" s="4"/>
      <c r="R7" s="4"/>
      <c r="S7" s="4"/>
      <c r="T7" s="4"/>
      <c r="U7" s="4"/>
      <c r="V7" s="4"/>
      <c r="W7" s="4"/>
    </row>
    <row r="8" spans="1:23" ht="12.75">
      <c r="A8" s="89"/>
      <c r="B8" s="91"/>
      <c r="C8" s="91">
        <v>0.001</v>
      </c>
      <c r="D8" s="91">
        <v>1000</v>
      </c>
      <c r="E8" s="91">
        <v>1000</v>
      </c>
      <c r="F8" s="91">
        <v>0.001</v>
      </c>
      <c r="G8" s="2">
        <f t="shared" si="0"/>
        <v>1E-06</v>
      </c>
      <c r="H8" s="2">
        <f t="shared" si="1"/>
        <v>8.619947987233849E-07</v>
      </c>
      <c r="I8" s="2">
        <f t="shared" si="2"/>
        <v>8.61994798723385E-10</v>
      </c>
      <c r="J8" s="2">
        <f>I8/I16</f>
        <v>5.645055664478962E-12</v>
      </c>
      <c r="K8" s="50">
        <f t="shared" si="3"/>
        <v>8.619947987233849E-13</v>
      </c>
      <c r="L8" s="222">
        <f>K8/MAX(K7:K14)</f>
        <v>2.8225278323510147E-13</v>
      </c>
      <c r="Q8" s="4"/>
      <c r="R8" s="4"/>
      <c r="S8" s="4"/>
      <c r="T8" s="4"/>
      <c r="U8" s="4"/>
      <c r="V8" s="4"/>
      <c r="W8" s="4"/>
    </row>
    <row r="9" spans="1:23" ht="12.75">
      <c r="A9" s="89"/>
      <c r="B9" s="91"/>
      <c r="C9" s="91">
        <v>0.001</v>
      </c>
      <c r="D9" s="91">
        <v>1000</v>
      </c>
      <c r="E9" s="91">
        <v>1000</v>
      </c>
      <c r="F9" s="91">
        <v>0.001</v>
      </c>
      <c r="G9" s="2">
        <f t="shared" si="0"/>
        <v>1E-06</v>
      </c>
      <c r="H9" s="2">
        <f t="shared" si="1"/>
        <v>8.619947987233849E-07</v>
      </c>
      <c r="I9" s="2">
        <f t="shared" si="2"/>
        <v>8.61994798723385E-10</v>
      </c>
      <c r="J9" s="2">
        <f>I9/I16</f>
        <v>5.645055664478962E-12</v>
      </c>
      <c r="K9" s="50">
        <f t="shared" si="3"/>
        <v>8.619947987233849E-13</v>
      </c>
      <c r="L9" s="222">
        <f>K9/MAX(K7:K14)</f>
        <v>2.8225278323510147E-13</v>
      </c>
      <c r="Q9" s="4"/>
      <c r="R9" s="4"/>
      <c r="S9" s="4"/>
      <c r="T9" s="4"/>
      <c r="U9" s="4"/>
      <c r="V9" s="4"/>
      <c r="W9" s="4"/>
    </row>
    <row r="10" spans="1:23" ht="12.75">
      <c r="A10" s="89"/>
      <c r="B10" s="91"/>
      <c r="C10" s="91">
        <v>0.001</v>
      </c>
      <c r="D10" s="91">
        <v>1000</v>
      </c>
      <c r="E10" s="91">
        <v>1000</v>
      </c>
      <c r="F10" s="91">
        <v>0.001</v>
      </c>
      <c r="G10" s="2">
        <f t="shared" si="0"/>
        <v>1E-06</v>
      </c>
      <c r="H10" s="2">
        <f t="shared" si="1"/>
        <v>8.619947987233849E-07</v>
      </c>
      <c r="I10" s="2">
        <f t="shared" si="2"/>
        <v>8.61994798723385E-10</v>
      </c>
      <c r="J10" s="2">
        <f>I10/I16</f>
        <v>5.645055664478962E-12</v>
      </c>
      <c r="K10" s="50">
        <f t="shared" si="3"/>
        <v>8.619947987233849E-13</v>
      </c>
      <c r="L10" s="222">
        <f>K10/MAX(K7:K14)</f>
        <v>2.8225278323510147E-13</v>
      </c>
      <c r="Q10" s="4"/>
      <c r="R10" s="4"/>
      <c r="S10" s="4"/>
      <c r="T10" s="4"/>
      <c r="U10" s="4"/>
      <c r="V10" s="4"/>
      <c r="W10" s="4"/>
    </row>
    <row r="11" spans="1:23" ht="12.75">
      <c r="A11" s="89"/>
      <c r="B11" s="92"/>
      <c r="C11" s="91">
        <v>0.001</v>
      </c>
      <c r="D11" s="91">
        <v>1000</v>
      </c>
      <c r="E11" s="91">
        <v>1000</v>
      </c>
      <c r="F11" s="91">
        <v>0.001</v>
      </c>
      <c r="G11" s="2">
        <f t="shared" si="0"/>
        <v>1E-06</v>
      </c>
      <c r="H11" s="2">
        <f t="shared" si="1"/>
        <v>8.619947987233849E-07</v>
      </c>
      <c r="I11" s="2">
        <f t="shared" si="2"/>
        <v>8.61994798723385E-10</v>
      </c>
      <c r="J11" s="2">
        <f>I11/I16</f>
        <v>5.645055664478962E-12</v>
      </c>
      <c r="K11" s="50">
        <f t="shared" si="3"/>
        <v>8.619947987233849E-13</v>
      </c>
      <c r="L11" s="222">
        <f>K11/MAX(K7:K14)</f>
        <v>2.8225278323510147E-13</v>
      </c>
      <c r="Q11" s="4"/>
      <c r="R11" s="4"/>
      <c r="S11" s="4"/>
      <c r="T11" s="4"/>
      <c r="U11" s="4"/>
      <c r="V11" s="4"/>
      <c r="W11" s="4"/>
    </row>
    <row r="12" spans="1:23" ht="12.75">
      <c r="A12" s="89"/>
      <c r="B12" s="91"/>
      <c r="C12" s="91">
        <v>0.001</v>
      </c>
      <c r="D12" s="91">
        <v>1000</v>
      </c>
      <c r="E12" s="91">
        <v>1000</v>
      </c>
      <c r="F12" s="91">
        <v>0.001</v>
      </c>
      <c r="G12" s="2">
        <f t="shared" si="0"/>
        <v>1E-06</v>
      </c>
      <c r="H12" s="2">
        <f t="shared" si="1"/>
        <v>8.619947987233849E-07</v>
      </c>
      <c r="I12" s="2">
        <f t="shared" si="2"/>
        <v>8.61994798723385E-10</v>
      </c>
      <c r="J12" s="2">
        <f>I12/I16</f>
        <v>5.645055664478962E-12</v>
      </c>
      <c r="K12" s="50">
        <f t="shared" si="3"/>
        <v>8.619947987233849E-13</v>
      </c>
      <c r="L12" s="222">
        <f>K12/MAX(K7:K14)</f>
        <v>2.8225278323510147E-13</v>
      </c>
      <c r="Q12" s="4"/>
      <c r="R12" s="4"/>
      <c r="S12" s="4"/>
      <c r="T12" s="4"/>
      <c r="U12" s="4"/>
      <c r="V12" s="4"/>
      <c r="W12" s="4"/>
    </row>
    <row r="13" spans="1:23" ht="12.75">
      <c r="A13" s="89"/>
      <c r="B13" s="91"/>
      <c r="C13" s="91">
        <v>0.001</v>
      </c>
      <c r="D13" s="91">
        <v>1000</v>
      </c>
      <c r="E13" s="91">
        <v>1000</v>
      </c>
      <c r="F13" s="91">
        <v>0.001</v>
      </c>
      <c r="G13" s="2">
        <f t="shared" si="0"/>
        <v>1E-06</v>
      </c>
      <c r="H13" s="2">
        <f t="shared" si="1"/>
        <v>8.619947987233849E-07</v>
      </c>
      <c r="I13" s="2">
        <f t="shared" si="2"/>
        <v>8.61994798723385E-10</v>
      </c>
      <c r="J13" s="2">
        <f>I13/I16</f>
        <v>5.645055664478962E-12</v>
      </c>
      <c r="K13" s="50">
        <f t="shared" si="3"/>
        <v>8.619947987233849E-13</v>
      </c>
      <c r="L13" s="222">
        <f>K13/MAX(K7:K14)</f>
        <v>2.8225278323510147E-13</v>
      </c>
      <c r="Q13" s="4"/>
      <c r="R13" s="4"/>
      <c r="S13" s="4"/>
      <c r="T13" s="4"/>
      <c r="U13" s="4"/>
      <c r="V13" s="4"/>
      <c r="W13" s="4"/>
    </row>
    <row r="14" spans="1:23" ht="13.5" thickBot="1">
      <c r="A14" s="93"/>
      <c r="B14" s="94"/>
      <c r="C14" s="94">
        <v>0.001</v>
      </c>
      <c r="D14" s="95">
        <v>1000</v>
      </c>
      <c r="E14" s="94">
        <v>1000</v>
      </c>
      <c r="F14" s="95">
        <v>0.001</v>
      </c>
      <c r="G14" s="44">
        <f t="shared" si="0"/>
        <v>1E-06</v>
      </c>
      <c r="H14" s="44">
        <f t="shared" si="1"/>
        <v>8.619947987233849E-07</v>
      </c>
      <c r="I14" s="44">
        <f t="shared" si="2"/>
        <v>8.61994798723385E-10</v>
      </c>
      <c r="J14" s="44">
        <f>I14/I16</f>
        <v>5.645055664478962E-12</v>
      </c>
      <c r="K14" s="51">
        <f t="shared" si="3"/>
        <v>8.619947987233849E-13</v>
      </c>
      <c r="L14" s="223">
        <f>K14/MAX(K7:K14)</f>
        <v>2.8225278323510147E-13</v>
      </c>
      <c r="Q14" s="4"/>
      <c r="R14" s="4"/>
      <c r="S14" s="4"/>
      <c r="T14" s="4"/>
      <c r="U14" s="4"/>
      <c r="V14" s="4"/>
      <c r="W14" s="4"/>
    </row>
    <row r="15" spans="1:23" ht="12.75">
      <c r="A15" s="10"/>
      <c r="B15" s="3"/>
      <c r="C15" s="3"/>
      <c r="D15" s="19"/>
      <c r="E15" s="3"/>
      <c r="F15" s="3"/>
      <c r="G15" s="11"/>
      <c r="H15" s="11"/>
      <c r="I15" s="11"/>
      <c r="J15" s="11"/>
      <c r="K15" s="12"/>
      <c r="L15" s="17"/>
      <c r="Q15" s="4"/>
      <c r="R15" s="4"/>
      <c r="S15" s="4"/>
      <c r="T15" s="4"/>
      <c r="U15" s="4"/>
      <c r="V15" s="4"/>
      <c r="W15" s="4"/>
    </row>
    <row r="16" spans="1:23" ht="12.75">
      <c r="A16" s="10"/>
      <c r="B16" s="20" t="s">
        <v>20</v>
      </c>
      <c r="C16" s="20">
        <f>SUM(C7:C15)</f>
        <v>100.00700000000003</v>
      </c>
      <c r="D16" s="20"/>
      <c r="E16" s="20"/>
      <c r="F16" s="20"/>
      <c r="G16" s="21">
        <f>SUM(G7:G14)</f>
        <v>1.1600998074245934</v>
      </c>
      <c r="H16" s="21">
        <f>SUM(H7:H14)</f>
        <v>1.0000000000000007</v>
      </c>
      <c r="I16" s="21">
        <f>SUM(I7:I14)</f>
        <v>152.69907861979374</v>
      </c>
      <c r="J16" s="11"/>
      <c r="K16" s="4"/>
      <c r="L16" s="4"/>
      <c r="Q16" s="4"/>
      <c r="R16" s="4"/>
      <c r="S16" s="4"/>
      <c r="T16" s="4"/>
      <c r="U16" s="4"/>
      <c r="V16" s="4"/>
      <c r="W16" s="4"/>
    </row>
    <row r="17" spans="1:23" ht="12.75">
      <c r="A17" s="22"/>
      <c r="B17" s="23"/>
      <c r="C17" s="23"/>
      <c r="D17" s="23"/>
      <c r="E17" s="23"/>
      <c r="F17" s="23"/>
      <c r="G17" s="23"/>
      <c r="H17" s="23"/>
      <c r="I17" s="458"/>
      <c r="J17" s="458"/>
      <c r="K17" s="458"/>
      <c r="L17" s="250"/>
      <c r="Q17" s="4"/>
      <c r="R17" s="4"/>
      <c r="S17" s="4"/>
      <c r="T17" s="4"/>
      <c r="U17" s="4"/>
      <c r="V17" s="4"/>
      <c r="W17" s="4"/>
    </row>
    <row r="18" spans="1:22" ht="12.75">
      <c r="A18" s="26" t="s">
        <v>15</v>
      </c>
      <c r="B18" s="4"/>
      <c r="C18" s="3"/>
      <c r="D18" s="3"/>
      <c r="E18" s="3"/>
      <c r="F18" s="4"/>
      <c r="G18" s="4"/>
      <c r="H18" s="4"/>
      <c r="L18" s="249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3.5" thickBot="1">
      <c r="A19" s="26"/>
      <c r="B19" s="4"/>
      <c r="C19" s="3"/>
      <c r="D19" s="3"/>
      <c r="E19" s="3"/>
      <c r="F19" s="4"/>
      <c r="G19" s="4"/>
      <c r="H19" s="4"/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6.5" thickBot="1">
      <c r="A20" s="78"/>
      <c r="B20" s="79"/>
      <c r="C20" s="80"/>
      <c r="D20" s="459" t="s">
        <v>14</v>
      </c>
      <c r="E20" s="459"/>
      <c r="F20" s="459"/>
      <c r="G20" s="459"/>
      <c r="H20" s="460"/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3.5" thickTop="1">
      <c r="A21" s="71" t="s">
        <v>13</v>
      </c>
      <c r="B21" s="27" t="s">
        <v>12</v>
      </c>
      <c r="C21" s="28" t="s">
        <v>11</v>
      </c>
      <c r="D21" s="461" t="s">
        <v>10</v>
      </c>
      <c r="E21" s="461" t="s">
        <v>9</v>
      </c>
      <c r="F21" s="461" t="s">
        <v>8</v>
      </c>
      <c r="G21" s="461" t="s">
        <v>7</v>
      </c>
      <c r="H21" s="462" t="s">
        <v>69</v>
      </c>
      <c r="L21" s="53"/>
      <c r="M21" s="29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71" t="s">
        <v>6</v>
      </c>
      <c r="B22" s="27" t="s">
        <v>5</v>
      </c>
      <c r="C22" s="27" t="s">
        <v>4</v>
      </c>
      <c r="D22" s="461"/>
      <c r="E22" s="461"/>
      <c r="F22" s="461"/>
      <c r="G22" s="461"/>
      <c r="H22" s="462"/>
      <c r="L22" s="13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75" t="str">
        <f aca="true" t="shared" si="4" ref="A23:A30">B7</f>
        <v>n-Hexane</v>
      </c>
      <c r="B23" s="30">
        <f aca="true" t="shared" si="5" ref="B23:B30">D7</f>
        <v>50</v>
      </c>
      <c r="C23" s="11">
        <f aca="true" t="shared" si="6" ref="C23:C30">I7</f>
        <v>152.69907861375972</v>
      </c>
      <c r="D23" s="97">
        <f aca="true" t="shared" si="7" ref="D23:D30">C23/760*10^6</f>
        <v>200919.84028126282</v>
      </c>
      <c r="E23" s="62">
        <f aca="true" t="shared" si="8" ref="E23:E30">D23/100</f>
        <v>2009.1984028126283</v>
      </c>
      <c r="F23" s="392">
        <f aca="true" t="shared" si="9" ref="F23:F30">D23/1000</f>
        <v>200.91984028126282</v>
      </c>
      <c r="G23" s="392">
        <f aca="true" t="shared" si="10" ref="G23:G30">D23/10000</f>
        <v>20.091984028126284</v>
      </c>
      <c r="H23" s="227">
        <f aca="true" t="shared" si="11" ref="H23:H30">D23/100000</f>
        <v>2.009198402812628</v>
      </c>
      <c r="L23" s="13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75">
        <f t="shared" si="4"/>
        <v>0</v>
      </c>
      <c r="B24" s="30">
        <f t="shared" si="5"/>
        <v>1000</v>
      </c>
      <c r="C24" s="11">
        <f t="shared" si="6"/>
        <v>8.61994798723385E-10</v>
      </c>
      <c r="D24" s="97">
        <f t="shared" si="7"/>
        <v>1.1342036825307696E-06</v>
      </c>
      <c r="E24" s="62">
        <f t="shared" si="8"/>
        <v>1.1342036825307695E-08</v>
      </c>
      <c r="F24" s="62">
        <f t="shared" si="9"/>
        <v>1.1342036825307696E-09</v>
      </c>
      <c r="G24" s="62">
        <f t="shared" si="10"/>
        <v>1.1342036825307696E-10</v>
      </c>
      <c r="H24" s="227">
        <f t="shared" si="11"/>
        <v>1.1342036825307695E-11</v>
      </c>
      <c r="L24" s="13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75">
        <f t="shared" si="4"/>
        <v>0</v>
      </c>
      <c r="B25" s="30">
        <f t="shared" si="5"/>
        <v>1000</v>
      </c>
      <c r="C25" s="11">
        <f t="shared" si="6"/>
        <v>8.61994798723385E-10</v>
      </c>
      <c r="D25" s="97">
        <f t="shared" si="7"/>
        <v>1.1342036825307696E-06</v>
      </c>
      <c r="E25" s="62">
        <f t="shared" si="8"/>
        <v>1.1342036825307695E-08</v>
      </c>
      <c r="F25" s="62">
        <f t="shared" si="9"/>
        <v>1.1342036825307696E-09</v>
      </c>
      <c r="G25" s="62">
        <f t="shared" si="10"/>
        <v>1.1342036825307696E-10</v>
      </c>
      <c r="H25" s="227">
        <f t="shared" si="11"/>
        <v>1.1342036825307695E-11</v>
      </c>
      <c r="L25" s="1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75">
        <f t="shared" si="4"/>
        <v>0</v>
      </c>
      <c r="B26" s="30">
        <f t="shared" si="5"/>
        <v>1000</v>
      </c>
      <c r="C26" s="11">
        <f t="shared" si="6"/>
        <v>8.61994798723385E-10</v>
      </c>
      <c r="D26" s="97">
        <f t="shared" si="7"/>
        <v>1.1342036825307696E-06</v>
      </c>
      <c r="E26" s="62">
        <f t="shared" si="8"/>
        <v>1.1342036825307695E-08</v>
      </c>
      <c r="F26" s="62">
        <f t="shared" si="9"/>
        <v>1.1342036825307696E-09</v>
      </c>
      <c r="G26" s="62">
        <f t="shared" si="10"/>
        <v>1.1342036825307696E-10</v>
      </c>
      <c r="H26" s="227">
        <f t="shared" si="11"/>
        <v>1.1342036825307695E-11</v>
      </c>
      <c r="L26" s="13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75">
        <f t="shared" si="4"/>
        <v>0</v>
      </c>
      <c r="B27" s="30">
        <f t="shared" si="5"/>
        <v>1000</v>
      </c>
      <c r="C27" s="11">
        <f t="shared" si="6"/>
        <v>8.61994798723385E-10</v>
      </c>
      <c r="D27" s="97">
        <f t="shared" si="7"/>
        <v>1.1342036825307696E-06</v>
      </c>
      <c r="E27" s="62">
        <f t="shared" si="8"/>
        <v>1.1342036825307695E-08</v>
      </c>
      <c r="F27" s="62">
        <f t="shared" si="9"/>
        <v>1.1342036825307696E-09</v>
      </c>
      <c r="G27" s="62">
        <f t="shared" si="10"/>
        <v>1.1342036825307696E-10</v>
      </c>
      <c r="H27" s="227">
        <f t="shared" si="11"/>
        <v>1.1342036825307695E-11</v>
      </c>
      <c r="L27" s="13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75">
        <f t="shared" si="4"/>
        <v>0</v>
      </c>
      <c r="B28" s="30">
        <f t="shared" si="5"/>
        <v>1000</v>
      </c>
      <c r="C28" s="11">
        <f t="shared" si="6"/>
        <v>8.61994798723385E-10</v>
      </c>
      <c r="D28" s="97">
        <f t="shared" si="7"/>
        <v>1.1342036825307696E-06</v>
      </c>
      <c r="E28" s="62">
        <f t="shared" si="8"/>
        <v>1.1342036825307695E-08</v>
      </c>
      <c r="F28" s="62">
        <f t="shared" si="9"/>
        <v>1.1342036825307696E-09</v>
      </c>
      <c r="G28" s="62">
        <f t="shared" si="10"/>
        <v>1.1342036825307696E-10</v>
      </c>
      <c r="H28" s="227">
        <f t="shared" si="11"/>
        <v>1.1342036825307695E-11</v>
      </c>
      <c r="L28" s="13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75">
        <f t="shared" si="4"/>
        <v>0</v>
      </c>
      <c r="B29" s="30">
        <f t="shared" si="5"/>
        <v>1000</v>
      </c>
      <c r="C29" s="11">
        <f t="shared" si="6"/>
        <v>8.61994798723385E-10</v>
      </c>
      <c r="D29" s="97">
        <f t="shared" si="7"/>
        <v>1.1342036825307696E-06</v>
      </c>
      <c r="E29" s="62">
        <f t="shared" si="8"/>
        <v>1.1342036825307695E-08</v>
      </c>
      <c r="F29" s="62">
        <f t="shared" si="9"/>
        <v>1.1342036825307696E-09</v>
      </c>
      <c r="G29" s="62">
        <f t="shared" si="10"/>
        <v>1.1342036825307696E-10</v>
      </c>
      <c r="H29" s="227">
        <f t="shared" si="11"/>
        <v>1.1342036825307695E-11</v>
      </c>
      <c r="L29" s="13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3.5" thickBot="1">
      <c r="A30" s="76">
        <f t="shared" si="4"/>
        <v>0</v>
      </c>
      <c r="B30" s="77">
        <f t="shared" si="5"/>
        <v>1000</v>
      </c>
      <c r="C30" s="72">
        <f t="shared" si="6"/>
        <v>8.61994798723385E-10</v>
      </c>
      <c r="D30" s="98">
        <f t="shared" si="7"/>
        <v>1.1342036825307696E-06</v>
      </c>
      <c r="E30" s="73">
        <f t="shared" si="8"/>
        <v>1.1342036825307695E-08</v>
      </c>
      <c r="F30" s="73">
        <f t="shared" si="9"/>
        <v>1.1342036825307696E-09</v>
      </c>
      <c r="G30" s="73">
        <f t="shared" si="10"/>
        <v>1.1342036825307696E-10</v>
      </c>
      <c r="H30" s="228">
        <f t="shared" si="11"/>
        <v>1.1342036825307695E-11</v>
      </c>
      <c r="L30" s="13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3" ht="12.75">
      <c r="A31" s="10"/>
      <c r="B31" s="3"/>
      <c r="C31" s="30"/>
      <c r="D31" s="11"/>
      <c r="E31" s="31"/>
      <c r="F31" s="32"/>
      <c r="G31" s="33"/>
      <c r="H31" s="33"/>
      <c r="I31" s="33"/>
      <c r="J31" s="18"/>
      <c r="K31" s="18"/>
      <c r="L31" s="4"/>
      <c r="M31" s="13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 thickBot="1">
      <c r="A32" s="10"/>
      <c r="B32" s="3"/>
      <c r="C32" s="30"/>
      <c r="D32" s="11"/>
      <c r="E32" s="31"/>
      <c r="F32" s="32"/>
      <c r="G32" s="33"/>
      <c r="H32" s="33"/>
      <c r="I32" s="33"/>
      <c r="J32" s="18"/>
      <c r="K32" s="18"/>
      <c r="L32" s="4"/>
      <c r="M32" s="13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54"/>
      <c r="B33" s="55" t="s">
        <v>19</v>
      </c>
      <c r="C33" s="56"/>
      <c r="D33" s="11"/>
      <c r="E33" s="31"/>
      <c r="F33" s="32"/>
      <c r="G33" s="33"/>
      <c r="H33" s="33"/>
      <c r="I33" s="33"/>
      <c r="J33" s="18"/>
      <c r="K33" s="18"/>
      <c r="L33" s="4"/>
      <c r="M33" s="13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57" t="s">
        <v>18</v>
      </c>
      <c r="B34" s="24" t="s">
        <v>17</v>
      </c>
      <c r="C34" s="58" t="s">
        <v>16</v>
      </c>
      <c r="D34" s="11"/>
      <c r="E34" s="31"/>
      <c r="F34" s="32"/>
      <c r="G34" s="33"/>
      <c r="H34" s="33"/>
      <c r="I34" s="33"/>
      <c r="J34" s="18"/>
      <c r="K34" s="18"/>
      <c r="L34" s="4"/>
      <c r="M34" s="13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59">
        <f aca="true" t="shared" si="12" ref="A35:A42">C7</f>
        <v>100</v>
      </c>
      <c r="B35" s="52">
        <f aca="true" t="shared" si="13" ref="B35:B42">A35/100</f>
        <v>1</v>
      </c>
      <c r="C35" s="60">
        <f aca="true" t="shared" si="14" ref="C35:C42">B35*E7</f>
        <v>86.2</v>
      </c>
      <c r="D35" s="11"/>
      <c r="E35" s="31"/>
      <c r="F35" s="32"/>
      <c r="G35" s="33"/>
      <c r="H35" s="33"/>
      <c r="I35" s="33"/>
      <c r="J35" s="18"/>
      <c r="K35" s="18"/>
      <c r="L35" s="4"/>
      <c r="M35" s="13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61">
        <f t="shared" si="12"/>
        <v>0.001</v>
      </c>
      <c r="B36" s="52">
        <f t="shared" si="13"/>
        <v>1E-05</v>
      </c>
      <c r="C36" s="60">
        <f t="shared" si="14"/>
        <v>0.01</v>
      </c>
      <c r="D36" s="11"/>
      <c r="E36" s="31"/>
      <c r="F36" s="32"/>
      <c r="G36" s="33"/>
      <c r="H36" s="33"/>
      <c r="I36" s="33"/>
      <c r="J36" s="18"/>
      <c r="K36" s="18"/>
      <c r="L36" s="4"/>
      <c r="M36" s="13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61">
        <f t="shared" si="12"/>
        <v>0.001</v>
      </c>
      <c r="B37" s="52">
        <f t="shared" si="13"/>
        <v>1E-05</v>
      </c>
      <c r="C37" s="60">
        <f t="shared" si="14"/>
        <v>0.01</v>
      </c>
      <c r="D37" s="11"/>
      <c r="E37" s="31"/>
      <c r="F37" s="32"/>
      <c r="G37" s="33"/>
      <c r="H37" s="33"/>
      <c r="I37" s="33"/>
      <c r="J37" s="18"/>
      <c r="K37" s="18"/>
      <c r="L37" s="4"/>
      <c r="M37" s="13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61">
        <f t="shared" si="12"/>
        <v>0.001</v>
      </c>
      <c r="B38" s="52">
        <f t="shared" si="13"/>
        <v>1E-05</v>
      </c>
      <c r="C38" s="60">
        <f t="shared" si="14"/>
        <v>0.01</v>
      </c>
      <c r="D38" s="11"/>
      <c r="E38" s="31"/>
      <c r="F38" s="32"/>
      <c r="G38" s="33"/>
      <c r="H38" s="33"/>
      <c r="I38" s="33"/>
      <c r="J38" s="18"/>
      <c r="K38" s="18"/>
      <c r="L38" s="4"/>
      <c r="M38" s="13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61">
        <f t="shared" si="12"/>
        <v>0.001</v>
      </c>
      <c r="B39" s="52">
        <f t="shared" si="13"/>
        <v>1E-05</v>
      </c>
      <c r="C39" s="60">
        <f t="shared" si="14"/>
        <v>0.01</v>
      </c>
      <c r="D39" s="11"/>
      <c r="E39" s="31"/>
      <c r="F39" s="32"/>
      <c r="G39" s="33"/>
      <c r="H39" s="33"/>
      <c r="I39" s="33"/>
      <c r="J39" s="18"/>
      <c r="K39" s="18"/>
      <c r="L39" s="4"/>
      <c r="M39" s="13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61">
        <f t="shared" si="12"/>
        <v>0.001</v>
      </c>
      <c r="B40" s="52">
        <f t="shared" si="13"/>
        <v>1E-05</v>
      </c>
      <c r="C40" s="60">
        <f t="shared" si="14"/>
        <v>0.01</v>
      </c>
      <c r="D40" s="11"/>
      <c r="E40" s="31"/>
      <c r="F40" s="32"/>
      <c r="G40" s="33"/>
      <c r="H40" s="33"/>
      <c r="I40" s="33"/>
      <c r="J40" s="18"/>
      <c r="K40" s="18"/>
      <c r="L40" s="4"/>
      <c r="M40" s="13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61">
        <f t="shared" si="12"/>
        <v>0.001</v>
      </c>
      <c r="B41" s="52">
        <f t="shared" si="13"/>
        <v>1E-05</v>
      </c>
      <c r="C41" s="60">
        <f t="shared" si="14"/>
        <v>0.01</v>
      </c>
      <c r="D41" s="11"/>
      <c r="E41" s="31"/>
      <c r="F41" s="32"/>
      <c r="G41" s="33"/>
      <c r="H41" s="33"/>
      <c r="I41" s="33"/>
      <c r="J41" s="18"/>
      <c r="K41" s="18"/>
      <c r="L41" s="4"/>
      <c r="M41" s="13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61">
        <f t="shared" si="12"/>
        <v>0.001</v>
      </c>
      <c r="B42" s="52">
        <f t="shared" si="13"/>
        <v>1E-05</v>
      </c>
      <c r="C42" s="60">
        <f t="shared" si="14"/>
        <v>0.01</v>
      </c>
      <c r="D42" s="11"/>
      <c r="E42" s="31"/>
      <c r="F42" s="32"/>
      <c r="G42" s="33"/>
      <c r="H42" s="33"/>
      <c r="I42" s="33"/>
      <c r="J42" s="18"/>
      <c r="K42" s="18"/>
      <c r="L42" s="4"/>
      <c r="M42" s="13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59"/>
      <c r="B43" s="52"/>
      <c r="C43" s="60"/>
      <c r="D43" s="11"/>
      <c r="E43" s="31"/>
      <c r="F43" s="32"/>
      <c r="G43" s="33"/>
      <c r="H43" s="33"/>
      <c r="I43" s="33"/>
      <c r="J43" s="18"/>
      <c r="K43" s="18"/>
      <c r="L43" s="4"/>
      <c r="M43" s="13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3.5" thickBot="1">
      <c r="A44" s="224"/>
      <c r="B44" s="225" t="s">
        <v>63</v>
      </c>
      <c r="C44" s="226">
        <f>SUM(C35:C42)</f>
        <v>86.27000000000004</v>
      </c>
      <c r="D44" s="11"/>
      <c r="E44" s="31"/>
      <c r="F44" s="32"/>
      <c r="G44" s="33"/>
      <c r="H44" s="33"/>
      <c r="I44" s="33"/>
      <c r="J44" s="18"/>
      <c r="K44" s="18"/>
      <c r="L44" s="4"/>
      <c r="M44" s="13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10"/>
      <c r="B45" s="3"/>
      <c r="C45" s="30"/>
      <c r="D45" s="11"/>
      <c r="E45" s="31"/>
      <c r="F45" s="32"/>
      <c r="G45" s="33"/>
      <c r="H45" s="33"/>
      <c r="I45" s="33"/>
      <c r="J45" s="18"/>
      <c r="K45" s="18"/>
      <c r="L45" s="4"/>
      <c r="M45" s="13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10"/>
      <c r="B46" s="3"/>
      <c r="C46" s="30"/>
      <c r="D46" s="11"/>
      <c r="E46" s="31"/>
      <c r="F46" s="34"/>
      <c r="G46" s="34"/>
      <c r="H46" s="33"/>
      <c r="I46" s="33"/>
      <c r="J46" s="18"/>
      <c r="K46" s="18"/>
      <c r="M46" s="13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29" t="s">
        <v>70</v>
      </c>
      <c r="B47" s="74"/>
      <c r="C47" s="9"/>
      <c r="D47" s="11"/>
      <c r="E47" s="31"/>
      <c r="F47" s="34"/>
      <c r="G47" s="34"/>
      <c r="H47" s="33"/>
      <c r="I47" s="33"/>
      <c r="J47" s="18"/>
      <c r="K47" s="18"/>
      <c r="L47" s="18"/>
      <c r="M47" s="13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.5" thickBot="1">
      <c r="A48" s="229"/>
      <c r="B48" s="74"/>
      <c r="C48" s="9"/>
      <c r="D48" s="11"/>
      <c r="E48" s="31"/>
      <c r="F48" s="34"/>
      <c r="G48" s="34"/>
      <c r="H48" s="33"/>
      <c r="I48" s="33"/>
      <c r="J48" s="18"/>
      <c r="K48" s="18"/>
      <c r="L48" s="18"/>
      <c r="M48" s="13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236" t="str">
        <f>A5</f>
        <v>CAS</v>
      </c>
      <c r="B49" s="237" t="str">
        <f>B5</f>
        <v>Chemical</v>
      </c>
      <c r="C49" s="238"/>
      <c r="D49" s="239"/>
      <c r="E49" s="31"/>
      <c r="F49" s="34"/>
      <c r="G49" s="34"/>
      <c r="H49" s="33"/>
      <c r="I49" s="33"/>
      <c r="J49" s="18"/>
      <c r="K49" s="18"/>
      <c r="L49" s="18"/>
      <c r="M49" s="13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240" t="str">
        <f aca="true" t="shared" si="15" ref="A50:B58">A6</f>
        <v>Number</v>
      </c>
      <c r="B50" s="232" t="str">
        <f t="shared" si="15"/>
        <v>Information</v>
      </c>
      <c r="C50" s="233" t="s">
        <v>3</v>
      </c>
      <c r="D50" s="241" t="s">
        <v>71</v>
      </c>
      <c r="E50" s="31"/>
      <c r="F50" s="34"/>
      <c r="G50" s="34"/>
      <c r="H50" s="33"/>
      <c r="I50" s="33"/>
      <c r="J50" s="18"/>
      <c r="K50" s="18"/>
      <c r="L50" s="18"/>
      <c r="M50" s="13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242" t="str">
        <f t="shared" si="15"/>
        <v>110-54-3</v>
      </c>
      <c r="B51" s="234" t="str">
        <f t="shared" si="15"/>
        <v>n-Hexane</v>
      </c>
      <c r="C51" s="235">
        <f>(D7*E7)/24.5</f>
        <v>175.91836734693877</v>
      </c>
      <c r="D51" s="243">
        <f aca="true" t="shared" si="16" ref="D51:D58">B35/C51</f>
        <v>0.0056844547563805106</v>
      </c>
      <c r="E51" s="31"/>
      <c r="F51" s="34"/>
      <c r="G51" s="34"/>
      <c r="H51" s="33"/>
      <c r="I51" s="33"/>
      <c r="J51" s="18"/>
      <c r="K51" s="18"/>
      <c r="L51" s="18"/>
      <c r="M51" s="13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242">
        <f t="shared" si="15"/>
        <v>0</v>
      </c>
      <c r="B52" s="234">
        <f t="shared" si="15"/>
        <v>0</v>
      </c>
      <c r="C52" s="235">
        <f>(D8*E8)/24.5</f>
        <v>40816.32653061225</v>
      </c>
      <c r="D52" s="243">
        <f t="shared" si="16"/>
        <v>2.45E-10</v>
      </c>
      <c r="E52" s="31"/>
      <c r="F52" s="34"/>
      <c r="G52" s="34"/>
      <c r="H52" s="33"/>
      <c r="I52" s="33"/>
      <c r="J52" s="18"/>
      <c r="K52" s="18"/>
      <c r="L52" s="18"/>
      <c r="M52" s="13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242">
        <f t="shared" si="15"/>
        <v>0</v>
      </c>
      <c r="B53" s="234">
        <f t="shared" si="15"/>
        <v>0</v>
      </c>
      <c r="C53" s="235">
        <f>(D11*E11)/24.5</f>
        <v>40816.32653061225</v>
      </c>
      <c r="D53" s="243">
        <f t="shared" si="16"/>
        <v>2.45E-10</v>
      </c>
      <c r="E53" s="31"/>
      <c r="F53" s="34"/>
      <c r="G53" s="34"/>
      <c r="H53" s="33"/>
      <c r="I53" s="33"/>
      <c r="J53" s="18"/>
      <c r="K53" s="18"/>
      <c r="L53" s="18"/>
      <c r="M53" s="13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242">
        <f t="shared" si="15"/>
        <v>0</v>
      </c>
      <c r="B54" s="234">
        <f t="shared" si="15"/>
        <v>0</v>
      </c>
      <c r="C54" s="235">
        <f>(D12*E12)/24.5</f>
        <v>40816.32653061225</v>
      </c>
      <c r="D54" s="243">
        <f t="shared" si="16"/>
        <v>2.45E-10</v>
      </c>
      <c r="E54" s="31"/>
      <c r="F54" s="34"/>
      <c r="G54" s="34"/>
      <c r="H54" s="33"/>
      <c r="I54" s="33"/>
      <c r="J54" s="18"/>
      <c r="K54" s="18"/>
      <c r="L54" s="18"/>
      <c r="M54" s="13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>
      <c r="A55" s="242">
        <f t="shared" si="15"/>
        <v>0</v>
      </c>
      <c r="B55" s="234">
        <f t="shared" si="15"/>
        <v>0</v>
      </c>
      <c r="C55" s="235">
        <f>(D13*E13)/24.5</f>
        <v>40816.32653061225</v>
      </c>
      <c r="D55" s="243">
        <f t="shared" si="16"/>
        <v>2.45E-10</v>
      </c>
      <c r="E55" s="31"/>
      <c r="F55" s="34"/>
      <c r="G55" s="34"/>
      <c r="H55" s="33"/>
      <c r="I55" s="33"/>
      <c r="J55" s="18"/>
      <c r="K55" s="18"/>
      <c r="L55" s="18"/>
      <c r="M55" s="13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>
      <c r="A56" s="242">
        <f t="shared" si="15"/>
        <v>0</v>
      </c>
      <c r="B56" s="234">
        <f t="shared" si="15"/>
        <v>0</v>
      </c>
      <c r="C56" s="235">
        <f>(D14*E14)/24.5</f>
        <v>40816.32653061225</v>
      </c>
      <c r="D56" s="243">
        <f t="shared" si="16"/>
        <v>2.45E-10</v>
      </c>
      <c r="E56" s="31"/>
      <c r="F56" s="34"/>
      <c r="G56" s="34"/>
      <c r="H56" s="33"/>
      <c r="I56" s="33"/>
      <c r="J56" s="18"/>
      <c r="K56" s="18"/>
      <c r="L56" s="18"/>
      <c r="M56" s="13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242">
        <f>A13</f>
        <v>0</v>
      </c>
      <c r="B57" s="234">
        <f>B13</f>
        <v>0</v>
      </c>
      <c r="C57" s="235">
        <f>(D13*E13)/24.5</f>
        <v>40816.32653061225</v>
      </c>
      <c r="D57" s="243">
        <f t="shared" si="16"/>
        <v>2.45E-10</v>
      </c>
      <c r="E57" s="31"/>
      <c r="F57" s="34"/>
      <c r="G57" s="34"/>
      <c r="H57" s="33"/>
      <c r="I57" s="33"/>
      <c r="J57" s="18"/>
      <c r="K57" s="18"/>
      <c r="L57" s="18"/>
      <c r="M57" s="13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 thickBot="1">
      <c r="A58" s="244">
        <f t="shared" si="15"/>
        <v>0</v>
      </c>
      <c r="B58" s="245">
        <f t="shared" si="15"/>
        <v>0</v>
      </c>
      <c r="C58" s="246">
        <f>(D14*E14)/24.5</f>
        <v>40816.32653061225</v>
      </c>
      <c r="D58" s="247">
        <f t="shared" si="16"/>
        <v>2.45E-10</v>
      </c>
      <c r="E58" s="31"/>
      <c r="F58" s="34"/>
      <c r="G58" s="34"/>
      <c r="H58" s="33"/>
      <c r="I58" s="33"/>
      <c r="J58" s="18"/>
      <c r="K58" s="18"/>
      <c r="L58" s="18"/>
      <c r="M58" s="13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231"/>
      <c r="B59" s="231"/>
      <c r="C59" s="230"/>
      <c r="D59" s="230"/>
      <c r="E59" s="31"/>
      <c r="F59" s="34"/>
      <c r="G59" s="34"/>
      <c r="H59" s="33"/>
      <c r="I59" s="33"/>
      <c r="J59" s="18"/>
      <c r="K59" s="18"/>
      <c r="L59" s="18"/>
      <c r="M59" s="13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>
      <c r="A60" s="10"/>
      <c r="B60" s="3"/>
      <c r="C60" s="30"/>
      <c r="D60" s="230">
        <f>SUM(D51:D58)</f>
        <v>0.005684456471380513</v>
      </c>
      <c r="E60" s="31"/>
      <c r="F60" s="34"/>
      <c r="G60" s="34"/>
      <c r="H60" s="33"/>
      <c r="I60" s="33"/>
      <c r="J60" s="18"/>
      <c r="K60" s="18"/>
      <c r="L60" s="18"/>
      <c r="M60" s="13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 thickBot="1">
      <c r="A61" s="10"/>
      <c r="B61" s="3"/>
      <c r="C61" s="30"/>
      <c r="D61" s="18"/>
      <c r="E61" s="31"/>
      <c r="F61" s="34"/>
      <c r="G61" s="34"/>
      <c r="H61" s="33"/>
      <c r="I61" s="33"/>
      <c r="J61" s="18"/>
      <c r="K61" s="18"/>
      <c r="L61" s="18"/>
      <c r="M61" s="13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>
      <c r="A62" s="63" t="s">
        <v>2</v>
      </c>
      <c r="B62" s="64"/>
      <c r="C62" s="65">
        <f>1/D60</f>
        <v>175.9183142723833</v>
      </c>
      <c r="D62" s="66" t="s">
        <v>1</v>
      </c>
      <c r="E62" s="31"/>
      <c r="F62" s="34"/>
      <c r="G62" s="34"/>
      <c r="H62" s="33"/>
      <c r="I62" s="33"/>
      <c r="J62" s="18"/>
      <c r="K62" s="18"/>
      <c r="L62" s="18"/>
      <c r="M62" s="13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.5" thickBot="1">
      <c r="A63" s="67" t="s">
        <v>0</v>
      </c>
      <c r="B63" s="68"/>
      <c r="C63" s="69">
        <f>(C62*24.5)/C44</f>
        <v>49.95941462470602</v>
      </c>
      <c r="D63" s="70"/>
      <c r="E63" s="31"/>
      <c r="F63" s="34"/>
      <c r="G63" s="34"/>
      <c r="H63" s="33"/>
      <c r="I63" s="33"/>
      <c r="J63" s="18"/>
      <c r="K63" s="18"/>
      <c r="L63" s="18"/>
      <c r="M63" s="13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10"/>
      <c r="B64" s="3"/>
      <c r="C64" s="30"/>
      <c r="D64" s="11"/>
      <c r="E64" s="31"/>
      <c r="F64" s="34"/>
      <c r="G64" s="34"/>
      <c r="H64" s="33"/>
      <c r="I64" s="33"/>
      <c r="J64" s="18"/>
      <c r="K64" s="18"/>
      <c r="L64" s="18"/>
      <c r="M64" s="13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279" t="s">
        <v>92</v>
      </c>
      <c r="B65" s="4"/>
      <c r="C65" s="4"/>
      <c r="D65" s="3"/>
      <c r="E65" s="3"/>
      <c r="F65" s="3"/>
      <c r="G65" s="4"/>
      <c r="H65" s="4"/>
      <c r="I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58.5" customHeight="1" thickBot="1">
      <c r="A66" s="453" t="s">
        <v>68</v>
      </c>
      <c r="B66" s="454"/>
      <c r="C66" s="454"/>
      <c r="D66" s="454"/>
      <c r="E66" s="216"/>
      <c r="F66" s="216"/>
      <c r="G66" s="4"/>
      <c r="H66" s="4"/>
      <c r="I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4.25" thickBot="1" thickTop="1">
      <c r="A67" s="10"/>
      <c r="B67" s="4"/>
      <c r="C67" s="217"/>
      <c r="D67" s="196"/>
      <c r="E67" s="4"/>
      <c r="F67" s="4"/>
      <c r="G67" s="4"/>
      <c r="H67" s="4"/>
      <c r="I67" s="4"/>
      <c r="J67" s="4"/>
      <c r="K67" s="4"/>
      <c r="L67" s="4"/>
      <c r="M67" s="13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13" ht="12.75">
      <c r="A68" s="205"/>
      <c r="B68" s="206"/>
      <c r="C68" s="207" t="s">
        <v>58</v>
      </c>
      <c r="D68" s="86"/>
      <c r="E68" s="197"/>
      <c r="F68" s="197"/>
      <c r="M68" s="1"/>
    </row>
    <row r="69" spans="1:6" ht="12.75">
      <c r="A69" s="208" t="str">
        <f aca="true" t="shared" si="17" ref="A69:B78">A5</f>
        <v>CAS</v>
      </c>
      <c r="B69" s="200" t="str">
        <f t="shared" si="17"/>
        <v>Chemical</v>
      </c>
      <c r="C69" s="201" t="s">
        <v>67</v>
      </c>
      <c r="D69" s="218" t="s">
        <v>35</v>
      </c>
      <c r="E69" s="198"/>
      <c r="F69" s="198"/>
    </row>
    <row r="70" spans="1:6" ht="12.75">
      <c r="A70" s="208" t="str">
        <f t="shared" si="17"/>
        <v>Number</v>
      </c>
      <c r="B70" s="200" t="str">
        <f t="shared" si="17"/>
        <v>Information</v>
      </c>
      <c r="C70" s="201" t="s">
        <v>5</v>
      </c>
      <c r="D70" s="218" t="s">
        <v>25</v>
      </c>
      <c r="E70" s="198"/>
      <c r="F70" s="198"/>
    </row>
    <row r="71" spans="1:6" ht="12.75">
      <c r="A71" s="214" t="str">
        <f t="shared" si="17"/>
        <v>110-54-3</v>
      </c>
      <c r="B71" s="215" t="str">
        <f t="shared" si="17"/>
        <v>n-Hexane</v>
      </c>
      <c r="C71" s="203">
        <v>10</v>
      </c>
      <c r="D71" s="96">
        <f aca="true" t="shared" si="18" ref="D71:D78">L7*$C$83/$C$84*D7</f>
        <v>10</v>
      </c>
      <c r="E71" s="267"/>
      <c r="F71" s="268"/>
    </row>
    <row r="72" spans="1:6" ht="12.75">
      <c r="A72" s="214">
        <f t="shared" si="17"/>
        <v>0</v>
      </c>
      <c r="B72" s="215">
        <f t="shared" si="17"/>
        <v>0</v>
      </c>
      <c r="C72" s="203"/>
      <c r="D72" s="96">
        <f t="shared" si="18"/>
        <v>5.6450556647020295E-11</v>
      </c>
      <c r="E72" s="267"/>
      <c r="F72" s="268"/>
    </row>
    <row r="73" spans="1:6" ht="12.75">
      <c r="A73" s="214">
        <f t="shared" si="17"/>
        <v>0</v>
      </c>
      <c r="B73" s="215">
        <f t="shared" si="17"/>
        <v>0</v>
      </c>
      <c r="C73" s="203"/>
      <c r="D73" s="96">
        <f t="shared" si="18"/>
        <v>5.6450556647020295E-11</v>
      </c>
      <c r="E73" s="267"/>
      <c r="F73" s="268"/>
    </row>
    <row r="74" spans="1:6" ht="12.75">
      <c r="A74" s="214">
        <f t="shared" si="17"/>
        <v>0</v>
      </c>
      <c r="B74" s="215">
        <f t="shared" si="17"/>
        <v>0</v>
      </c>
      <c r="C74" s="203"/>
      <c r="D74" s="96">
        <f t="shared" si="18"/>
        <v>5.6450556647020295E-11</v>
      </c>
      <c r="E74" s="267"/>
      <c r="F74" s="268"/>
    </row>
    <row r="75" spans="1:6" ht="12.75">
      <c r="A75" s="214">
        <f t="shared" si="17"/>
        <v>0</v>
      </c>
      <c r="B75" s="215">
        <f t="shared" si="17"/>
        <v>0</v>
      </c>
      <c r="C75" s="203"/>
      <c r="D75" s="96">
        <f t="shared" si="18"/>
        <v>5.6450556647020295E-11</v>
      </c>
      <c r="E75" s="267"/>
      <c r="F75" s="268"/>
    </row>
    <row r="76" spans="1:6" ht="12.75">
      <c r="A76" s="214">
        <f t="shared" si="17"/>
        <v>0</v>
      </c>
      <c r="B76" s="215">
        <f t="shared" si="17"/>
        <v>0</v>
      </c>
      <c r="C76" s="203"/>
      <c r="D76" s="96">
        <f t="shared" si="18"/>
        <v>5.6450556647020295E-11</v>
      </c>
      <c r="E76" s="267"/>
      <c r="F76" s="268"/>
    </row>
    <row r="77" spans="1:6" ht="12.75">
      <c r="A77" s="214">
        <f t="shared" si="17"/>
        <v>0</v>
      </c>
      <c r="B77" s="215">
        <f t="shared" si="17"/>
        <v>0</v>
      </c>
      <c r="C77" s="203"/>
      <c r="D77" s="96">
        <f t="shared" si="18"/>
        <v>5.6450556647020295E-11</v>
      </c>
      <c r="E77" s="267"/>
      <c r="F77" s="268"/>
    </row>
    <row r="78" spans="1:6" ht="12.75">
      <c r="A78" s="214">
        <f t="shared" si="17"/>
        <v>0</v>
      </c>
      <c r="B78" s="215">
        <f t="shared" si="17"/>
        <v>0</v>
      </c>
      <c r="C78" s="203"/>
      <c r="D78" s="96">
        <f t="shared" si="18"/>
        <v>5.6450556647020295E-11</v>
      </c>
      <c r="E78" s="267"/>
      <c r="F78" s="268"/>
    </row>
    <row r="79" spans="1:6" ht="12.75">
      <c r="A79" s="210"/>
      <c r="B79" s="204"/>
      <c r="C79" s="204"/>
      <c r="D79" s="219"/>
      <c r="E79" s="8"/>
      <c r="F79" s="74"/>
    </row>
    <row r="80" spans="1:6" ht="13.5" thickBot="1">
      <c r="A80" s="211"/>
      <c r="B80" s="212"/>
      <c r="C80" s="212"/>
      <c r="D80" s="213">
        <f>SUM(D71:D79)</f>
        <v>10.000000000395156</v>
      </c>
      <c r="E80" s="8"/>
      <c r="F80" s="199"/>
    </row>
    <row r="81" spans="3:6" ht="12.75">
      <c r="C81" s="4"/>
      <c r="E81" s="23"/>
      <c r="F81" s="4"/>
    </row>
    <row r="82" spans="2:6" ht="12.75">
      <c r="B82" s="35" t="s">
        <v>59</v>
      </c>
      <c r="C82" s="36" t="str">
        <f>IF(COUNT(C71:C78)&gt;1,"INVALID - ONLY ONE MEASUREMENT ALLOWED",IF(COUNT(C71:C78)=0,"No Measurements","OK"))</f>
        <v>OK</v>
      </c>
      <c r="D82" s="254"/>
      <c r="E82" s="4"/>
      <c r="F82" s="4"/>
    </row>
    <row r="83" spans="2:6" ht="12.75">
      <c r="B83" s="35" t="s">
        <v>64</v>
      </c>
      <c r="C83" s="37">
        <f>IF((COUNT(C71:C78)=1),(C71/D7+C72/D8+C73/D9+C74/D10+C75/D11+C76/D12+C77/D13+C78/D14),IF(COUNT(C71:C78)=0,"No Measurements","INVALID - ONLY ONE MEASUREMENT ALLOWED"))</f>
        <v>0.2</v>
      </c>
      <c r="E83" s="4"/>
      <c r="F83" s="4"/>
    </row>
    <row r="84" spans="2:6" ht="12.75">
      <c r="B84" s="87" t="s">
        <v>65</v>
      </c>
      <c r="C84" s="38">
        <f>IF(COUNT(C71:C78)&lt;&gt;1,C83,IF(C71,L7,IF(C72,L8,IF(C73,L9,IF(C74,L10,IF(C75,L11,IF(C76,L12,IF(C77,L13,L14))))))))</f>
        <v>1</v>
      </c>
      <c r="E84" s="4"/>
      <c r="F84" s="4"/>
    </row>
    <row r="85" spans="3:6" ht="12.75">
      <c r="C85" s="25"/>
      <c r="D85" s="4"/>
      <c r="E85" s="4"/>
      <c r="F85" s="4"/>
    </row>
    <row r="86" spans="1:6" ht="40.5" customHeight="1">
      <c r="A86" s="455" t="s">
        <v>66</v>
      </c>
      <c r="B86" s="455"/>
      <c r="C86" s="455"/>
      <c r="D86" s="455"/>
      <c r="E86" s="88"/>
      <c r="F86" s="88"/>
    </row>
    <row r="87" spans="3:6" ht="12.75">
      <c r="C87" s="88"/>
      <c r="D87" s="88"/>
      <c r="E87" s="88"/>
      <c r="F87" s="88"/>
    </row>
    <row r="88" spans="3:6" ht="12.75">
      <c r="C88" s="88"/>
      <c r="D88" s="88"/>
      <c r="E88" s="88"/>
      <c r="F88" s="88"/>
    </row>
    <row r="89" spans="1:6" ht="13.5" thickBot="1">
      <c r="A89" s="451" t="s">
        <v>78</v>
      </c>
      <c r="B89" s="451"/>
      <c r="C89" s="451"/>
      <c r="D89" s="451"/>
      <c r="E89" s="451"/>
      <c r="F89" s="88"/>
    </row>
    <row r="90" spans="1:6" ht="13.5" thickTop="1">
      <c r="A90" s="252"/>
      <c r="C90" s="88"/>
      <c r="D90" s="88"/>
      <c r="E90" s="88"/>
      <c r="F90" s="88"/>
    </row>
    <row r="91" spans="1:5" ht="12.75">
      <c r="A91" s="452" t="s">
        <v>90</v>
      </c>
      <c r="B91" s="452"/>
      <c r="C91" s="452"/>
      <c r="D91" s="452"/>
      <c r="E91" s="452"/>
    </row>
    <row r="92" spans="1:5" ht="38.25" customHeight="1" thickBot="1">
      <c r="A92" s="450" t="s">
        <v>79</v>
      </c>
      <c r="B92" s="450"/>
      <c r="C92" s="450"/>
      <c r="D92" s="450"/>
      <c r="E92" s="450"/>
    </row>
    <row r="93" spans="1:5" ht="12.75" customHeight="1" thickBot="1" thickTop="1">
      <c r="A93" s="253"/>
      <c r="B93" s="253"/>
      <c r="C93" s="253"/>
      <c r="D93" s="253"/>
      <c r="E93" s="253"/>
    </row>
    <row r="94" spans="2:3" ht="13.5" thickBot="1">
      <c r="B94" s="251" t="s">
        <v>75</v>
      </c>
      <c r="C94" s="276">
        <v>10</v>
      </c>
    </row>
    <row r="95" ht="13.5" thickBot="1"/>
    <row r="96" spans="1:7" ht="12.75">
      <c r="A96" s="265" t="str">
        <f>A5</f>
        <v>CAS</v>
      </c>
      <c r="B96" s="258" t="str">
        <f>B5</f>
        <v>Chemical</v>
      </c>
      <c r="C96" s="260" t="s">
        <v>60</v>
      </c>
      <c r="D96" s="260" t="s">
        <v>74</v>
      </c>
      <c r="E96" s="374" t="s">
        <v>88</v>
      </c>
      <c r="F96" s="374" t="s">
        <v>61</v>
      </c>
      <c r="G96" s="270" t="s">
        <v>77</v>
      </c>
    </row>
    <row r="97" spans="1:7" ht="12.75">
      <c r="A97" s="265" t="str">
        <f aca="true" t="shared" si="19" ref="A97:B105">A6</f>
        <v>Number</v>
      </c>
      <c r="B97" s="261" t="str">
        <f t="shared" si="19"/>
        <v>Information</v>
      </c>
      <c r="C97" s="257" t="s">
        <v>73</v>
      </c>
      <c r="D97" s="257" t="s">
        <v>38</v>
      </c>
      <c r="E97" s="372" t="s">
        <v>89</v>
      </c>
      <c r="F97" s="372" t="s">
        <v>87</v>
      </c>
      <c r="G97" s="271" t="s">
        <v>76</v>
      </c>
    </row>
    <row r="98" spans="1:7" ht="12.75">
      <c r="A98" s="266" t="str">
        <f t="shared" si="19"/>
        <v>110-54-3</v>
      </c>
      <c r="B98" s="209" t="str">
        <f t="shared" si="19"/>
        <v>n-Hexane</v>
      </c>
      <c r="C98" s="277">
        <v>1</v>
      </c>
      <c r="D98" s="2">
        <f>J7</f>
        <v>0.9999999999604843</v>
      </c>
      <c r="E98" s="373">
        <f>D98/C98</f>
        <v>0.9999999999604843</v>
      </c>
      <c r="F98" s="373">
        <f>E98/$E$107</f>
        <v>0.9999999999887099</v>
      </c>
      <c r="G98" s="375">
        <f>$C$94*F98*C98</f>
        <v>9.999999999887098</v>
      </c>
    </row>
    <row r="99" spans="1:7" ht="12.75">
      <c r="A99" s="266">
        <f t="shared" si="19"/>
        <v>0</v>
      </c>
      <c r="B99" s="209">
        <f t="shared" si="19"/>
        <v>0</v>
      </c>
      <c r="C99" s="277">
        <v>0.5</v>
      </c>
      <c r="D99" s="2">
        <f aca="true" t="shared" si="20" ref="D99:D105">J8</f>
        <v>5.645055664478962E-12</v>
      </c>
      <c r="E99" s="373">
        <f aca="true" t="shared" si="21" ref="E99:E105">D99/C99</f>
        <v>1.1290111328957925E-11</v>
      </c>
      <c r="F99" s="373">
        <f aca="true" t="shared" si="22" ref="F99:F105">E99/$E$107</f>
        <v>1.1290111329276596E-11</v>
      </c>
      <c r="G99" s="375">
        <f>$C$94*F99*C99</f>
        <v>5.645055664638298E-11</v>
      </c>
    </row>
    <row r="100" spans="1:7" ht="12.75">
      <c r="A100" s="266">
        <f t="shared" si="19"/>
        <v>0</v>
      </c>
      <c r="B100" s="209">
        <f t="shared" si="19"/>
        <v>0</v>
      </c>
      <c r="C100" s="277">
        <v>10000000</v>
      </c>
      <c r="D100" s="2">
        <f t="shared" si="20"/>
        <v>5.645055664478962E-12</v>
      </c>
      <c r="E100" s="373">
        <f t="shared" si="21"/>
        <v>5.645055664478962E-19</v>
      </c>
      <c r="F100" s="373">
        <f t="shared" si="22"/>
        <v>5.645055664638297E-19</v>
      </c>
      <c r="G100" s="375">
        <f aca="true" t="shared" si="23" ref="G100:G105">$C$94*F100*C100</f>
        <v>5.645055664638297E-11</v>
      </c>
    </row>
    <row r="101" spans="1:7" ht="12.75">
      <c r="A101" s="266">
        <f t="shared" si="19"/>
        <v>0</v>
      </c>
      <c r="B101" s="209">
        <f t="shared" si="19"/>
        <v>0</v>
      </c>
      <c r="C101" s="277">
        <v>10000000</v>
      </c>
      <c r="D101" s="2">
        <f t="shared" si="20"/>
        <v>5.645055664478962E-12</v>
      </c>
      <c r="E101" s="373">
        <f t="shared" si="21"/>
        <v>5.645055664478962E-19</v>
      </c>
      <c r="F101" s="373">
        <f t="shared" si="22"/>
        <v>5.645055664638297E-19</v>
      </c>
      <c r="G101" s="375">
        <f t="shared" si="23"/>
        <v>5.645055664638297E-11</v>
      </c>
    </row>
    <row r="102" spans="1:7" ht="12.75">
      <c r="A102" s="266">
        <f t="shared" si="19"/>
        <v>0</v>
      </c>
      <c r="B102" s="209">
        <f t="shared" si="19"/>
        <v>0</v>
      </c>
      <c r="C102" s="277">
        <v>10000000</v>
      </c>
      <c r="D102" s="2">
        <f t="shared" si="20"/>
        <v>5.645055664478962E-12</v>
      </c>
      <c r="E102" s="373">
        <f t="shared" si="21"/>
        <v>5.645055664478962E-19</v>
      </c>
      <c r="F102" s="373">
        <f t="shared" si="22"/>
        <v>5.645055664638297E-19</v>
      </c>
      <c r="G102" s="375">
        <f t="shared" si="23"/>
        <v>5.645055664638297E-11</v>
      </c>
    </row>
    <row r="103" spans="1:7" ht="12.75">
      <c r="A103" s="266">
        <f t="shared" si="19"/>
        <v>0</v>
      </c>
      <c r="B103" s="209">
        <f t="shared" si="19"/>
        <v>0</v>
      </c>
      <c r="C103" s="277">
        <v>10000000</v>
      </c>
      <c r="D103" s="2">
        <f t="shared" si="20"/>
        <v>5.645055664478962E-12</v>
      </c>
      <c r="E103" s="373">
        <f t="shared" si="21"/>
        <v>5.645055664478962E-19</v>
      </c>
      <c r="F103" s="373">
        <f t="shared" si="22"/>
        <v>5.645055664638297E-19</v>
      </c>
      <c r="G103" s="375">
        <f t="shared" si="23"/>
        <v>5.645055664638297E-11</v>
      </c>
    </row>
    <row r="104" spans="1:7" ht="12.75">
      <c r="A104" s="266">
        <f t="shared" si="19"/>
        <v>0</v>
      </c>
      <c r="B104" s="209">
        <f t="shared" si="19"/>
        <v>0</v>
      </c>
      <c r="C104" s="277">
        <v>10000000</v>
      </c>
      <c r="D104" s="2">
        <f t="shared" si="20"/>
        <v>5.645055664478962E-12</v>
      </c>
      <c r="E104" s="373">
        <f t="shared" si="21"/>
        <v>5.645055664478962E-19</v>
      </c>
      <c r="F104" s="373">
        <f t="shared" si="22"/>
        <v>5.645055664638297E-19</v>
      </c>
      <c r="G104" s="375">
        <f t="shared" si="23"/>
        <v>5.645055664638297E-11</v>
      </c>
    </row>
    <row r="105" spans="1:7" ht="13.5" thickBot="1">
      <c r="A105" s="266">
        <f t="shared" si="19"/>
        <v>0</v>
      </c>
      <c r="B105" s="262">
        <f t="shared" si="19"/>
        <v>0</v>
      </c>
      <c r="C105" s="278">
        <v>10000000</v>
      </c>
      <c r="D105" s="44">
        <f t="shared" si="20"/>
        <v>5.645055664478962E-12</v>
      </c>
      <c r="E105" s="376">
        <f t="shared" si="21"/>
        <v>5.645055664478962E-19</v>
      </c>
      <c r="F105" s="376">
        <f t="shared" si="22"/>
        <v>5.645055664638297E-19</v>
      </c>
      <c r="G105" s="377">
        <f t="shared" si="23"/>
        <v>5.645055664638297E-11</v>
      </c>
    </row>
    <row r="106" ht="13.5" thickBot="1">
      <c r="G106" s="380"/>
    </row>
    <row r="107" spans="4:7" ht="13.5" thickBot="1">
      <c r="D107" s="248">
        <f>SUM(D98:D106)</f>
        <v>0.9999999999999996</v>
      </c>
      <c r="E107">
        <f>SUM(E98:E106)</f>
        <v>0.9999999999717744</v>
      </c>
      <c r="F107" s="255">
        <f>SUM(F98:F105)</f>
        <v>1</v>
      </c>
      <c r="G107" s="273">
        <f>SUM(G98:G105)</f>
        <v>10.000000000282254</v>
      </c>
    </row>
    <row r="108" ht="13.5" thickBot="1"/>
    <row r="109" spans="6:7" ht="13.5" thickBot="1">
      <c r="F109" s="251" t="s">
        <v>84</v>
      </c>
      <c r="G109" s="378">
        <f>G107/C63</f>
        <v>0.2001624733876893</v>
      </c>
    </row>
    <row r="110" spans="6:7" ht="13.5" thickBot="1">
      <c r="F110" s="251" t="s">
        <v>85</v>
      </c>
      <c r="G110" s="379">
        <f>C94/G107</f>
        <v>0.9999999999717746</v>
      </c>
    </row>
    <row r="113" spans="1:5" ht="13.5" thickBot="1">
      <c r="A113" s="451" t="s">
        <v>72</v>
      </c>
      <c r="B113" s="451"/>
      <c r="C113" s="451"/>
      <c r="D113" s="451"/>
      <c r="E113" s="451"/>
    </row>
    <row r="114" ht="13.5" thickTop="1"/>
    <row r="115" spans="1:5" ht="12.75">
      <c r="A115" s="452" t="s">
        <v>90</v>
      </c>
      <c r="B115" s="452"/>
      <c r="C115" s="452"/>
      <c r="D115" s="452"/>
      <c r="E115" s="452"/>
    </row>
    <row r="116" spans="1:5" ht="38.25" customHeight="1" thickBot="1">
      <c r="A116" s="450" t="s">
        <v>91</v>
      </c>
      <c r="B116" s="450"/>
      <c r="C116" s="450"/>
      <c r="D116" s="450"/>
      <c r="E116" s="450"/>
    </row>
    <row r="117" spans="1:5" ht="17.25" customHeight="1" thickBot="1" thickTop="1">
      <c r="A117" s="264"/>
      <c r="B117" s="264"/>
      <c r="C117" s="264"/>
      <c r="D117" s="264"/>
      <c r="E117" s="264"/>
    </row>
    <row r="118" spans="2:3" ht="13.5" thickBot="1">
      <c r="B118" s="251" t="s">
        <v>83</v>
      </c>
      <c r="C118" s="276">
        <v>9.9608</v>
      </c>
    </row>
    <row r="119" ht="13.5" thickBot="1"/>
    <row r="120" spans="1:6" ht="12.75">
      <c r="A120" s="258" t="str">
        <f aca="true" t="shared" si="24" ref="A120:B129">A5</f>
        <v>CAS</v>
      </c>
      <c r="B120" s="259" t="str">
        <f t="shared" si="24"/>
        <v>Chemical</v>
      </c>
      <c r="C120" s="260" t="s">
        <v>60</v>
      </c>
      <c r="D120" s="260" t="s">
        <v>74</v>
      </c>
      <c r="E120" s="260" t="s">
        <v>86</v>
      </c>
      <c r="F120" s="270" t="s">
        <v>82</v>
      </c>
    </row>
    <row r="121" spans="1:6" ht="13.5" customHeight="1">
      <c r="A121" s="261" t="str">
        <f t="shared" si="24"/>
        <v>Number</v>
      </c>
      <c r="B121" s="256" t="str">
        <f t="shared" si="24"/>
        <v>Information</v>
      </c>
      <c r="C121" s="257" t="s">
        <v>73</v>
      </c>
      <c r="D121" s="257" t="s">
        <v>38</v>
      </c>
      <c r="E121" s="257" t="s">
        <v>76</v>
      </c>
      <c r="F121" s="271" t="s">
        <v>81</v>
      </c>
    </row>
    <row r="122" spans="1:6" ht="12.75">
      <c r="A122" s="209" t="str">
        <f t="shared" si="24"/>
        <v>110-54-3</v>
      </c>
      <c r="B122" s="202" t="str">
        <f t="shared" si="24"/>
        <v>n-Hexane</v>
      </c>
      <c r="C122" s="277">
        <v>1</v>
      </c>
      <c r="D122" s="2">
        <f>J7</f>
        <v>0.9999999999604843</v>
      </c>
      <c r="E122" s="269">
        <f>$C$118*D122</f>
        <v>9.960799999606392</v>
      </c>
      <c r="F122" s="274">
        <f>E122/C122</f>
        <v>9.960799999606392</v>
      </c>
    </row>
    <row r="123" spans="1:6" ht="12.75">
      <c r="A123" s="209">
        <f t="shared" si="24"/>
        <v>0</v>
      </c>
      <c r="B123" s="202">
        <f t="shared" si="24"/>
        <v>0</v>
      </c>
      <c r="C123" s="277">
        <v>0.5</v>
      </c>
      <c r="D123" s="2">
        <f aca="true" t="shared" si="25" ref="D123:D129">J8</f>
        <v>5.645055664478962E-12</v>
      </c>
      <c r="E123" s="269">
        <f aca="true" t="shared" si="26" ref="E123:E129">$C$118*D123</f>
        <v>5.622927046274205E-11</v>
      </c>
      <c r="F123" s="274">
        <f>E123/C123</f>
        <v>1.124585409254841E-10</v>
      </c>
    </row>
    <row r="124" spans="1:6" ht="12.75">
      <c r="A124" s="209">
        <f t="shared" si="24"/>
        <v>0</v>
      </c>
      <c r="B124" s="202">
        <f t="shared" si="24"/>
        <v>0</v>
      </c>
      <c r="C124" s="277">
        <v>10000000</v>
      </c>
      <c r="D124" s="2">
        <f t="shared" si="25"/>
        <v>5.645055664478962E-12</v>
      </c>
      <c r="E124" s="269">
        <f t="shared" si="26"/>
        <v>5.622927046274205E-11</v>
      </c>
      <c r="F124" s="274">
        <f aca="true" t="shared" si="27" ref="F124:F129">E124/C124</f>
        <v>5.622927046274205E-18</v>
      </c>
    </row>
    <row r="125" spans="1:6" ht="12.75">
      <c r="A125" s="209">
        <f t="shared" si="24"/>
        <v>0</v>
      </c>
      <c r="B125" s="202">
        <f t="shared" si="24"/>
        <v>0</v>
      </c>
      <c r="C125" s="277">
        <v>10000000</v>
      </c>
      <c r="D125" s="2">
        <f t="shared" si="25"/>
        <v>5.645055664478962E-12</v>
      </c>
      <c r="E125" s="269">
        <f t="shared" si="26"/>
        <v>5.622927046274205E-11</v>
      </c>
      <c r="F125" s="274">
        <f t="shared" si="27"/>
        <v>5.622927046274205E-18</v>
      </c>
    </row>
    <row r="126" spans="1:6" ht="12.75">
      <c r="A126" s="209">
        <f t="shared" si="24"/>
        <v>0</v>
      </c>
      <c r="B126" s="202">
        <f t="shared" si="24"/>
        <v>0</v>
      </c>
      <c r="C126" s="277">
        <v>10000000</v>
      </c>
      <c r="D126" s="2">
        <f t="shared" si="25"/>
        <v>5.645055664478962E-12</v>
      </c>
      <c r="E126" s="269">
        <f t="shared" si="26"/>
        <v>5.622927046274205E-11</v>
      </c>
      <c r="F126" s="274">
        <f t="shared" si="27"/>
        <v>5.622927046274205E-18</v>
      </c>
    </row>
    <row r="127" spans="1:6" ht="12.75">
      <c r="A127" s="209">
        <f t="shared" si="24"/>
        <v>0</v>
      </c>
      <c r="B127" s="202">
        <f t="shared" si="24"/>
        <v>0</v>
      </c>
      <c r="C127" s="277">
        <v>10000000</v>
      </c>
      <c r="D127" s="2">
        <f t="shared" si="25"/>
        <v>5.645055664478962E-12</v>
      </c>
      <c r="E127" s="269">
        <f t="shared" si="26"/>
        <v>5.622927046274205E-11</v>
      </c>
      <c r="F127" s="274">
        <f t="shared" si="27"/>
        <v>5.622927046274205E-18</v>
      </c>
    </row>
    <row r="128" spans="1:6" ht="12.75">
      <c r="A128" s="209">
        <f t="shared" si="24"/>
        <v>0</v>
      </c>
      <c r="B128" s="202">
        <f t="shared" si="24"/>
        <v>0</v>
      </c>
      <c r="C128" s="277">
        <v>10000000</v>
      </c>
      <c r="D128" s="2">
        <f t="shared" si="25"/>
        <v>5.645055664478962E-12</v>
      </c>
      <c r="E128" s="269">
        <f t="shared" si="26"/>
        <v>5.622927046274205E-11</v>
      </c>
      <c r="F128" s="274">
        <f t="shared" si="27"/>
        <v>5.622927046274205E-18</v>
      </c>
    </row>
    <row r="129" spans="1:6" ht="13.5" thickBot="1">
      <c r="A129" s="262">
        <f t="shared" si="24"/>
        <v>0</v>
      </c>
      <c r="B129" s="263">
        <f t="shared" si="24"/>
        <v>0</v>
      </c>
      <c r="C129" s="278">
        <v>10000000</v>
      </c>
      <c r="D129" s="44">
        <f t="shared" si="25"/>
        <v>5.645055664478962E-12</v>
      </c>
      <c r="E129" s="272">
        <f t="shared" si="26"/>
        <v>5.622927046274205E-11</v>
      </c>
      <c r="F129" s="275">
        <f t="shared" si="27"/>
        <v>5.622927046274205E-18</v>
      </c>
    </row>
    <row r="131" spans="4:5" ht="12.75">
      <c r="D131" s="248">
        <f>SUM(D122:D130)</f>
        <v>0.9999999999999996</v>
      </c>
      <c r="E131" s="248">
        <f>SUM(E122:E130)</f>
        <v>9.960799999999994</v>
      </c>
    </row>
    <row r="132" ht="13.5" thickBot="1"/>
    <row r="133" spans="5:6" ht="13.5" thickBot="1">
      <c r="E133" s="251" t="s">
        <v>80</v>
      </c>
      <c r="F133" s="273">
        <f>SUM(F122:F130)</f>
        <v>9.960799999718851</v>
      </c>
    </row>
    <row r="134" ht="13.5" thickBot="1"/>
    <row r="135" spans="5:6" ht="13.5" thickBot="1">
      <c r="E135" s="251" t="s">
        <v>85</v>
      </c>
      <c r="F135" s="273">
        <f>F133/C118</f>
        <v>0.9999999999717745</v>
      </c>
    </row>
  </sheetData>
  <mergeCells count="16">
    <mergeCell ref="A92:E92"/>
    <mergeCell ref="A113:E113"/>
    <mergeCell ref="A115:E115"/>
    <mergeCell ref="A116:E116"/>
    <mergeCell ref="A66:D66"/>
    <mergeCell ref="A86:D86"/>
    <mergeCell ref="A89:E89"/>
    <mergeCell ref="A91:E91"/>
    <mergeCell ref="A2:L2"/>
    <mergeCell ref="I17:K17"/>
    <mergeCell ref="D20:H20"/>
    <mergeCell ref="D21:D22"/>
    <mergeCell ref="E21:E22"/>
    <mergeCell ref="F21:F22"/>
    <mergeCell ref="G21:G22"/>
    <mergeCell ref="H21:H2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35"/>
  <sheetViews>
    <sheetView tabSelected="1" workbookViewId="0" topLeftCell="A5">
      <selection activeCell="I30" sqref="I30"/>
    </sheetView>
  </sheetViews>
  <sheetFormatPr defaultColWidth="9.140625" defaultRowHeight="12.75"/>
  <cols>
    <col min="1" max="1" width="13.421875" style="0" customWidth="1"/>
    <col min="2" max="2" width="28.00390625" style="0" customWidth="1"/>
    <col min="3" max="3" width="20.421875" style="0" customWidth="1"/>
    <col min="4" max="4" width="14.7109375" style="0" customWidth="1"/>
    <col min="5" max="5" width="12.00390625" style="0" bestFit="1" customWidth="1"/>
    <col min="6" max="6" width="14.7109375" style="0" bestFit="1" customWidth="1"/>
    <col min="7" max="7" width="11.57421875" style="0" customWidth="1"/>
    <col min="8" max="8" width="13.57421875" style="0" customWidth="1"/>
    <col min="9" max="9" width="12.00390625" style="0" customWidth="1"/>
    <col min="10" max="10" width="12.57421875" style="0" customWidth="1"/>
    <col min="11" max="11" width="13.8515625" style="0" customWidth="1"/>
    <col min="12" max="12" width="15.7109375" style="0" customWidth="1"/>
    <col min="13" max="13" width="37.421875" style="0" customWidth="1"/>
    <col min="14" max="14" width="12.140625" style="0" bestFit="1" customWidth="1"/>
    <col min="15" max="15" width="10.8515625" style="0" bestFit="1" customWidth="1"/>
    <col min="16" max="16" width="15.8515625" style="0" bestFit="1" customWidth="1"/>
  </cols>
  <sheetData>
    <row r="1" spans="1:23" ht="23.25" customHeight="1" thickBot="1">
      <c r="A1" s="49" t="s">
        <v>57</v>
      </c>
      <c r="C1" s="45" t="s">
        <v>56</v>
      </c>
      <c r="D1" s="46"/>
      <c r="E1" s="46"/>
      <c r="F1" s="46"/>
      <c r="G1" s="47"/>
      <c r="H1" s="47"/>
      <c r="I1" s="47"/>
      <c r="J1" s="47"/>
      <c r="K1" s="48"/>
      <c r="L1" s="81"/>
      <c r="M1" s="83"/>
      <c r="N1" s="84"/>
      <c r="O1" s="84"/>
      <c r="P1" s="85"/>
      <c r="Q1" s="4"/>
      <c r="R1" s="4"/>
      <c r="S1" s="4"/>
      <c r="T1" s="4"/>
      <c r="U1" s="4"/>
      <c r="V1" s="4"/>
      <c r="W1" s="4"/>
    </row>
    <row r="2" spans="1:23" ht="38.25" customHeight="1" thickBot="1" thickTop="1">
      <c r="A2" s="456" t="s">
        <v>62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7"/>
      <c r="Q2" s="4"/>
      <c r="R2" s="4"/>
      <c r="S2" s="4"/>
      <c r="T2" s="4"/>
      <c r="U2" s="4"/>
      <c r="V2" s="4"/>
      <c r="W2" s="4"/>
    </row>
    <row r="3" spans="1:23" ht="14.25" thickBot="1" thickTop="1">
      <c r="A3" s="14"/>
      <c r="B3" s="15"/>
      <c r="C3" s="16" t="s">
        <v>49</v>
      </c>
      <c r="D3" s="16" t="s">
        <v>55</v>
      </c>
      <c r="E3" s="16" t="s">
        <v>54</v>
      </c>
      <c r="F3" s="16" t="s">
        <v>53</v>
      </c>
      <c r="G3" s="16" t="s">
        <v>52</v>
      </c>
      <c r="H3" s="16" t="s">
        <v>51</v>
      </c>
      <c r="I3" s="16" t="s">
        <v>50</v>
      </c>
      <c r="J3" s="16" t="s">
        <v>49</v>
      </c>
      <c r="K3" s="16" t="s">
        <v>47</v>
      </c>
      <c r="L3" s="82" t="s">
        <v>46</v>
      </c>
      <c r="Q3" s="4"/>
      <c r="R3" s="4"/>
      <c r="S3" s="4"/>
      <c r="T3" s="4"/>
      <c r="U3" s="4"/>
      <c r="V3" s="4"/>
      <c r="W3" s="4"/>
    </row>
    <row r="4" spans="1:23" ht="12.75">
      <c r="A4" s="39"/>
      <c r="B4" s="40"/>
      <c r="C4" s="40"/>
      <c r="D4" s="40"/>
      <c r="E4" s="40"/>
      <c r="F4" s="40"/>
      <c r="G4" s="41"/>
      <c r="H4" s="41" t="s">
        <v>48</v>
      </c>
      <c r="I4" s="41"/>
      <c r="J4" s="41" t="s">
        <v>48</v>
      </c>
      <c r="K4" s="42" t="s">
        <v>47</v>
      </c>
      <c r="L4" s="220" t="s">
        <v>46</v>
      </c>
      <c r="Q4" s="4"/>
      <c r="R4" s="4"/>
      <c r="S4" s="4"/>
      <c r="T4" s="4"/>
      <c r="U4" s="4"/>
      <c r="V4" s="4"/>
      <c r="W4" s="4"/>
    </row>
    <row r="5" spans="1:23" ht="12.75">
      <c r="A5" s="43" t="s">
        <v>45</v>
      </c>
      <c r="B5" s="7" t="s">
        <v>13</v>
      </c>
      <c r="C5" s="7" t="s">
        <v>44</v>
      </c>
      <c r="D5" s="7" t="s">
        <v>43</v>
      </c>
      <c r="E5" s="7" t="s">
        <v>42</v>
      </c>
      <c r="F5" s="7" t="s">
        <v>41</v>
      </c>
      <c r="G5" s="6" t="s">
        <v>40</v>
      </c>
      <c r="H5" s="6" t="s">
        <v>39</v>
      </c>
      <c r="I5" s="6" t="s">
        <v>11</v>
      </c>
      <c r="J5" s="6" t="s">
        <v>38</v>
      </c>
      <c r="K5" s="5" t="s">
        <v>37</v>
      </c>
      <c r="L5" s="221" t="s">
        <v>36</v>
      </c>
      <c r="Q5" s="4"/>
      <c r="R5" s="4"/>
      <c r="S5" s="4"/>
      <c r="T5" s="4"/>
      <c r="U5" s="4"/>
      <c r="V5" s="4"/>
      <c r="W5" s="4"/>
    </row>
    <row r="6" spans="1:23" ht="12.75">
      <c r="A6" s="43" t="s">
        <v>34</v>
      </c>
      <c r="B6" s="7" t="s">
        <v>6</v>
      </c>
      <c r="C6" s="7" t="s">
        <v>33</v>
      </c>
      <c r="D6" s="7" t="s">
        <v>32</v>
      </c>
      <c r="E6" s="7" t="s">
        <v>32</v>
      </c>
      <c r="F6" s="7" t="s">
        <v>32</v>
      </c>
      <c r="G6" s="6" t="s">
        <v>31</v>
      </c>
      <c r="H6" s="6" t="s">
        <v>30</v>
      </c>
      <c r="I6" s="6" t="s">
        <v>29</v>
      </c>
      <c r="J6" s="6" t="s">
        <v>28</v>
      </c>
      <c r="K6" s="5" t="s">
        <v>27</v>
      </c>
      <c r="L6" s="221" t="s">
        <v>26</v>
      </c>
      <c r="Q6" s="4"/>
      <c r="R6" s="4"/>
      <c r="S6" s="4"/>
      <c r="T6" s="4"/>
      <c r="U6" s="4"/>
      <c r="V6" s="4"/>
      <c r="W6" s="4"/>
    </row>
    <row r="7" spans="1:23" ht="12.75">
      <c r="A7" s="89" t="s">
        <v>24</v>
      </c>
      <c r="B7" s="90" t="s">
        <v>23</v>
      </c>
      <c r="C7" s="90">
        <v>35</v>
      </c>
      <c r="D7" s="91">
        <v>50</v>
      </c>
      <c r="E7" s="90">
        <v>92.1</v>
      </c>
      <c r="F7" s="90">
        <v>138.9</v>
      </c>
      <c r="G7" s="2">
        <f aca="true" t="shared" si="0" ref="G7:G14">+C7/E7</f>
        <v>0.3800217155266015</v>
      </c>
      <c r="H7" s="2">
        <f aca="true" t="shared" si="1" ref="H7:H14">+G7/$G$16</f>
        <v>0.4741037116165113</v>
      </c>
      <c r="I7" s="2">
        <f aca="true" t="shared" si="2" ref="I7:I14">H7*F7</f>
        <v>65.85300554353343</v>
      </c>
      <c r="J7" s="2">
        <f>I7/I16</f>
        <v>0.9965064819990611</v>
      </c>
      <c r="K7" s="50">
        <f aca="true" t="shared" si="3" ref="K7:K14">+I7/D7</f>
        <v>1.3170601108706685</v>
      </c>
      <c r="L7" s="222">
        <f>K7/MAX(K7:K14)</f>
        <v>1</v>
      </c>
      <c r="Q7" s="4"/>
      <c r="R7" s="4"/>
      <c r="S7" s="4"/>
      <c r="T7" s="4"/>
      <c r="U7" s="4"/>
      <c r="V7" s="4"/>
      <c r="W7" s="4"/>
    </row>
    <row r="8" spans="1:23" ht="12.75">
      <c r="A8" s="89" t="s">
        <v>94</v>
      </c>
      <c r="B8" s="91" t="s">
        <v>93</v>
      </c>
      <c r="C8" s="91">
        <v>65</v>
      </c>
      <c r="D8" s="91">
        <v>0.2</v>
      </c>
      <c r="E8" s="91">
        <v>154.2</v>
      </c>
      <c r="F8" s="91">
        <v>0.439</v>
      </c>
      <c r="G8" s="2">
        <f t="shared" si="0"/>
        <v>0.4215304798962387</v>
      </c>
      <c r="H8" s="2">
        <f t="shared" si="1"/>
        <v>0.5258888029631731</v>
      </c>
      <c r="I8" s="2">
        <f t="shared" si="2"/>
        <v>0.230865184500833</v>
      </c>
      <c r="J8" s="2">
        <f>I8/I16</f>
        <v>0.0034935178876673205</v>
      </c>
      <c r="K8" s="50">
        <f t="shared" si="3"/>
        <v>1.1543259225041649</v>
      </c>
      <c r="L8" s="222">
        <f>K8/MAX(K7:K14)</f>
        <v>0.8764413354991634</v>
      </c>
      <c r="Q8" s="4"/>
      <c r="R8" s="4"/>
      <c r="S8" s="4"/>
      <c r="T8" s="4"/>
      <c r="U8" s="4"/>
      <c r="V8" s="4"/>
      <c r="W8" s="4"/>
    </row>
    <row r="9" spans="1:23" ht="12.75">
      <c r="A9" s="89"/>
      <c r="B9" s="91"/>
      <c r="C9" s="91">
        <v>0.001</v>
      </c>
      <c r="D9" s="91">
        <v>1000</v>
      </c>
      <c r="E9" s="91">
        <v>1000</v>
      </c>
      <c r="F9" s="91">
        <v>0.001</v>
      </c>
      <c r="G9" s="2">
        <f t="shared" si="0"/>
        <v>1E-06</v>
      </c>
      <c r="H9" s="2">
        <f t="shared" si="1"/>
        <v>1.2475700525680198E-06</v>
      </c>
      <c r="I9" s="2">
        <f t="shared" si="2"/>
        <v>1.2475700525680197E-09</v>
      </c>
      <c r="J9" s="2">
        <f>I9/I16</f>
        <v>1.887858623719295E-11</v>
      </c>
      <c r="K9" s="50">
        <f t="shared" si="3"/>
        <v>1.2475700525680197E-12</v>
      </c>
      <c r="L9" s="222">
        <f>K9/MAX(K7:K14)</f>
        <v>9.47238506633755E-13</v>
      </c>
      <c r="Q9" s="4"/>
      <c r="R9" s="4"/>
      <c r="S9" s="4"/>
      <c r="T9" s="4"/>
      <c r="U9" s="4"/>
      <c r="V9" s="4"/>
      <c r="W9" s="4"/>
    </row>
    <row r="10" spans="1:23" ht="12.75">
      <c r="A10" s="89"/>
      <c r="B10" s="91"/>
      <c r="C10" s="91">
        <v>0.001</v>
      </c>
      <c r="D10" s="91">
        <v>1000</v>
      </c>
      <c r="E10" s="91">
        <v>1000</v>
      </c>
      <c r="F10" s="91">
        <v>0.001</v>
      </c>
      <c r="G10" s="2">
        <f t="shared" si="0"/>
        <v>1E-06</v>
      </c>
      <c r="H10" s="2">
        <f t="shared" si="1"/>
        <v>1.2475700525680198E-06</v>
      </c>
      <c r="I10" s="2">
        <f t="shared" si="2"/>
        <v>1.2475700525680197E-09</v>
      </c>
      <c r="J10" s="2">
        <f>I10/I16</f>
        <v>1.887858623719295E-11</v>
      </c>
      <c r="K10" s="50">
        <f t="shared" si="3"/>
        <v>1.2475700525680197E-12</v>
      </c>
      <c r="L10" s="222">
        <f>K10/MAX(K7:K14)</f>
        <v>9.47238506633755E-13</v>
      </c>
      <c r="Q10" s="4"/>
      <c r="R10" s="4"/>
      <c r="S10" s="4"/>
      <c r="T10" s="4"/>
      <c r="U10" s="4"/>
      <c r="V10" s="4"/>
      <c r="W10" s="4"/>
    </row>
    <row r="11" spans="1:23" ht="12.75">
      <c r="A11" s="89"/>
      <c r="B11" s="92"/>
      <c r="C11" s="91">
        <v>0.001</v>
      </c>
      <c r="D11" s="91">
        <v>1000</v>
      </c>
      <c r="E11" s="91">
        <v>1000</v>
      </c>
      <c r="F11" s="91">
        <v>0.001</v>
      </c>
      <c r="G11" s="2">
        <f t="shared" si="0"/>
        <v>1E-06</v>
      </c>
      <c r="H11" s="2">
        <f t="shared" si="1"/>
        <v>1.2475700525680198E-06</v>
      </c>
      <c r="I11" s="2">
        <f t="shared" si="2"/>
        <v>1.2475700525680197E-09</v>
      </c>
      <c r="J11" s="2">
        <f>I11/I16</f>
        <v>1.887858623719295E-11</v>
      </c>
      <c r="K11" s="50">
        <f t="shared" si="3"/>
        <v>1.2475700525680197E-12</v>
      </c>
      <c r="L11" s="222">
        <f>K11/MAX(K7:K14)</f>
        <v>9.47238506633755E-13</v>
      </c>
      <c r="Q11" s="4"/>
      <c r="R11" s="4"/>
      <c r="S11" s="4"/>
      <c r="T11" s="4"/>
      <c r="U11" s="4"/>
      <c r="V11" s="4"/>
      <c r="W11" s="4"/>
    </row>
    <row r="12" spans="1:23" ht="12.75">
      <c r="A12" s="89"/>
      <c r="B12" s="91"/>
      <c r="C12" s="91">
        <v>0.001</v>
      </c>
      <c r="D12" s="91">
        <v>1000</v>
      </c>
      <c r="E12" s="91">
        <v>1000</v>
      </c>
      <c r="F12" s="91">
        <v>0.001</v>
      </c>
      <c r="G12" s="2">
        <f t="shared" si="0"/>
        <v>1E-06</v>
      </c>
      <c r="H12" s="2">
        <f t="shared" si="1"/>
        <v>1.2475700525680198E-06</v>
      </c>
      <c r="I12" s="2">
        <f t="shared" si="2"/>
        <v>1.2475700525680197E-09</v>
      </c>
      <c r="J12" s="2">
        <f>I12/I16</f>
        <v>1.887858623719295E-11</v>
      </c>
      <c r="K12" s="50">
        <f t="shared" si="3"/>
        <v>1.2475700525680197E-12</v>
      </c>
      <c r="L12" s="222">
        <f>K12/MAX(K7:K14)</f>
        <v>9.47238506633755E-13</v>
      </c>
      <c r="Q12" s="4"/>
      <c r="R12" s="4"/>
      <c r="S12" s="4"/>
      <c r="T12" s="4"/>
      <c r="U12" s="4"/>
      <c r="V12" s="4"/>
      <c r="W12" s="4"/>
    </row>
    <row r="13" spans="1:23" ht="12.75">
      <c r="A13" s="89"/>
      <c r="B13" s="91"/>
      <c r="C13" s="91">
        <v>0.001</v>
      </c>
      <c r="D13" s="91">
        <v>1000</v>
      </c>
      <c r="E13" s="91">
        <v>1000</v>
      </c>
      <c r="F13" s="91">
        <v>0.001</v>
      </c>
      <c r="G13" s="2">
        <f t="shared" si="0"/>
        <v>1E-06</v>
      </c>
      <c r="H13" s="2">
        <f t="shared" si="1"/>
        <v>1.2475700525680198E-06</v>
      </c>
      <c r="I13" s="2">
        <f t="shared" si="2"/>
        <v>1.2475700525680197E-09</v>
      </c>
      <c r="J13" s="2">
        <f>I13/I16</f>
        <v>1.887858623719295E-11</v>
      </c>
      <c r="K13" s="50">
        <f t="shared" si="3"/>
        <v>1.2475700525680197E-12</v>
      </c>
      <c r="L13" s="222">
        <f>K13/MAX(K7:K14)</f>
        <v>9.47238506633755E-13</v>
      </c>
      <c r="Q13" s="4"/>
      <c r="R13" s="4"/>
      <c r="S13" s="4"/>
      <c r="T13" s="4"/>
      <c r="U13" s="4"/>
      <c r="V13" s="4"/>
      <c r="W13" s="4"/>
    </row>
    <row r="14" spans="1:23" ht="13.5" thickBot="1">
      <c r="A14" s="93"/>
      <c r="B14" s="94"/>
      <c r="C14" s="94">
        <v>0.001</v>
      </c>
      <c r="D14" s="95">
        <v>1000</v>
      </c>
      <c r="E14" s="94">
        <v>1000</v>
      </c>
      <c r="F14" s="95">
        <v>0.001</v>
      </c>
      <c r="G14" s="44">
        <f t="shared" si="0"/>
        <v>1E-06</v>
      </c>
      <c r="H14" s="44">
        <f t="shared" si="1"/>
        <v>1.2475700525680198E-06</v>
      </c>
      <c r="I14" s="44">
        <f t="shared" si="2"/>
        <v>1.2475700525680197E-09</v>
      </c>
      <c r="J14" s="44">
        <f>I14/I16</f>
        <v>1.887858623719295E-11</v>
      </c>
      <c r="K14" s="51">
        <f t="shared" si="3"/>
        <v>1.2475700525680197E-12</v>
      </c>
      <c r="L14" s="223">
        <f>K14/MAX(K7:K14)</f>
        <v>9.47238506633755E-13</v>
      </c>
      <c r="Q14" s="4"/>
      <c r="R14" s="4"/>
      <c r="S14" s="4"/>
      <c r="T14" s="4"/>
      <c r="U14" s="4"/>
      <c r="V14" s="4"/>
      <c r="W14" s="4"/>
    </row>
    <row r="15" spans="1:23" ht="12.75">
      <c r="A15" s="10"/>
      <c r="B15" s="3"/>
      <c r="C15" s="3"/>
      <c r="D15" s="19"/>
      <c r="E15" s="3"/>
      <c r="F15" s="3"/>
      <c r="G15" s="11"/>
      <c r="H15" s="11"/>
      <c r="I15" s="11"/>
      <c r="J15" s="11"/>
      <c r="K15" s="12"/>
      <c r="L15" s="17"/>
      <c r="Q15" s="4"/>
      <c r="R15" s="4"/>
      <c r="S15" s="4"/>
      <c r="T15" s="4"/>
      <c r="U15" s="4"/>
      <c r="V15" s="4"/>
      <c r="W15" s="4"/>
    </row>
    <row r="16" spans="1:23" ht="12.75">
      <c r="A16" s="10"/>
      <c r="B16" s="20" t="s">
        <v>20</v>
      </c>
      <c r="C16" s="20">
        <f>SUM(C7:C15)</f>
        <v>100.00600000000003</v>
      </c>
      <c r="D16" s="20"/>
      <c r="E16" s="20"/>
      <c r="F16" s="20"/>
      <c r="G16" s="21">
        <f>SUM(G7:G14)</f>
        <v>0.8015581954228403</v>
      </c>
      <c r="H16" s="21">
        <f>SUM(H7:H14)</f>
        <v>1</v>
      </c>
      <c r="I16" s="21">
        <f>SUM(I7:I14)</f>
        <v>66.08387073551968</v>
      </c>
      <c r="J16" s="11"/>
      <c r="K16" s="4"/>
      <c r="L16" s="4"/>
      <c r="Q16" s="4"/>
      <c r="R16" s="4"/>
      <c r="S16" s="4"/>
      <c r="T16" s="4"/>
      <c r="U16" s="4"/>
      <c r="V16" s="4"/>
      <c r="W16" s="4"/>
    </row>
    <row r="17" spans="1:23" ht="12.75">
      <c r="A17" s="22"/>
      <c r="B17" s="23"/>
      <c r="C17" s="23"/>
      <c r="D17" s="23"/>
      <c r="E17" s="23"/>
      <c r="F17" s="23"/>
      <c r="G17" s="23"/>
      <c r="H17" s="23"/>
      <c r="I17" s="458"/>
      <c r="J17" s="458"/>
      <c r="K17" s="458"/>
      <c r="L17" s="250"/>
      <c r="Q17" s="4"/>
      <c r="R17" s="4"/>
      <c r="S17" s="4"/>
      <c r="T17" s="4"/>
      <c r="U17" s="4"/>
      <c r="V17" s="4"/>
      <c r="W17" s="4"/>
    </row>
    <row r="18" spans="1:22" ht="12.75">
      <c r="A18" s="26" t="s">
        <v>15</v>
      </c>
      <c r="B18" s="4"/>
      <c r="C18" s="3"/>
      <c r="D18" s="3"/>
      <c r="E18" s="3"/>
      <c r="F18" s="4"/>
      <c r="G18" s="4"/>
      <c r="H18" s="4"/>
      <c r="L18" s="249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3.5" thickBot="1">
      <c r="A19" s="26"/>
      <c r="B19" s="4"/>
      <c r="C19" s="3"/>
      <c r="D19" s="3"/>
      <c r="E19" s="3"/>
      <c r="F19" s="4"/>
      <c r="G19" s="4"/>
      <c r="H19" s="4"/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6.5" thickBot="1">
      <c r="A20" s="78"/>
      <c r="B20" s="79"/>
      <c r="C20" s="80"/>
      <c r="D20" s="459" t="s">
        <v>14</v>
      </c>
      <c r="E20" s="459"/>
      <c r="F20" s="459"/>
      <c r="G20" s="459"/>
      <c r="H20" s="460"/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3.5" thickTop="1">
      <c r="A21" s="71" t="s">
        <v>13</v>
      </c>
      <c r="B21" s="27" t="s">
        <v>12</v>
      </c>
      <c r="C21" s="28" t="s">
        <v>11</v>
      </c>
      <c r="D21" s="461" t="s">
        <v>10</v>
      </c>
      <c r="E21" s="461" t="s">
        <v>9</v>
      </c>
      <c r="F21" s="461" t="s">
        <v>8</v>
      </c>
      <c r="G21" s="461" t="s">
        <v>7</v>
      </c>
      <c r="H21" s="462" t="s">
        <v>69</v>
      </c>
      <c r="L21" s="53"/>
      <c r="M21" s="29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71" t="s">
        <v>6</v>
      </c>
      <c r="B22" s="27" t="s">
        <v>5</v>
      </c>
      <c r="C22" s="27" t="s">
        <v>4</v>
      </c>
      <c r="D22" s="461"/>
      <c r="E22" s="461"/>
      <c r="F22" s="461"/>
      <c r="G22" s="461"/>
      <c r="H22" s="462"/>
      <c r="L22" s="13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75" t="str">
        <f aca="true" t="shared" si="4" ref="A23:A30">B7</f>
        <v>Toluene</v>
      </c>
      <c r="B23" s="30">
        <f aca="true" t="shared" si="5" ref="B23:B30">D7</f>
        <v>50</v>
      </c>
      <c r="C23" s="11">
        <f aca="true" t="shared" si="6" ref="C23:C30">I7</f>
        <v>65.85300554353343</v>
      </c>
      <c r="D23" s="97">
        <f aca="true" t="shared" si="7" ref="D23:D30">C23/760*10^6</f>
        <v>86648.69150464925</v>
      </c>
      <c r="E23" s="62">
        <f aca="true" t="shared" si="8" ref="E23:E30">D23/100</f>
        <v>866.4869150464925</v>
      </c>
      <c r="F23" s="449">
        <f aca="true" t="shared" si="9" ref="F23:F30">D23/1000</f>
        <v>86.64869150464925</v>
      </c>
      <c r="G23" s="62">
        <f aca="true" t="shared" si="10" ref="G23:G30">D23/10000</f>
        <v>8.664869150464925</v>
      </c>
      <c r="H23" s="227">
        <f aca="true" t="shared" si="11" ref="H23:H30">D23/100000</f>
        <v>0.8664869150464926</v>
      </c>
      <c r="L23" s="13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75" t="str">
        <f t="shared" si="4"/>
        <v>Biphenyl</v>
      </c>
      <c r="B24" s="30">
        <f t="shared" si="5"/>
        <v>0.2</v>
      </c>
      <c r="C24" s="11">
        <f t="shared" si="6"/>
        <v>0.230865184500833</v>
      </c>
      <c r="D24" s="97">
        <f t="shared" si="7"/>
        <v>303.7699796063592</v>
      </c>
      <c r="E24" s="62">
        <f t="shared" si="8"/>
        <v>3.037699796063592</v>
      </c>
      <c r="F24" s="449">
        <f t="shared" si="9"/>
        <v>0.3037699796063592</v>
      </c>
      <c r="G24" s="62">
        <f t="shared" si="10"/>
        <v>0.030376997960635917</v>
      </c>
      <c r="H24" s="227">
        <f t="shared" si="11"/>
        <v>0.003037699796063592</v>
      </c>
      <c r="L24" s="13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75">
        <f t="shared" si="4"/>
        <v>0</v>
      </c>
      <c r="B25" s="30">
        <f t="shared" si="5"/>
        <v>1000</v>
      </c>
      <c r="C25" s="11">
        <f t="shared" si="6"/>
        <v>1.2475700525680197E-09</v>
      </c>
      <c r="D25" s="97">
        <f t="shared" si="7"/>
        <v>1.6415395428526574E-06</v>
      </c>
      <c r="E25" s="62">
        <f t="shared" si="8"/>
        <v>1.6415395428526573E-08</v>
      </c>
      <c r="F25" s="62">
        <f t="shared" si="9"/>
        <v>1.6415395428526574E-09</v>
      </c>
      <c r="G25" s="62">
        <f t="shared" si="10"/>
        <v>1.6415395428526574E-10</v>
      </c>
      <c r="H25" s="227">
        <f t="shared" si="11"/>
        <v>1.6415395428526575E-11</v>
      </c>
      <c r="L25" s="1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75">
        <f t="shared" si="4"/>
        <v>0</v>
      </c>
      <c r="B26" s="30">
        <f t="shared" si="5"/>
        <v>1000</v>
      </c>
      <c r="C26" s="11">
        <f t="shared" si="6"/>
        <v>1.2475700525680197E-09</v>
      </c>
      <c r="D26" s="97">
        <f t="shared" si="7"/>
        <v>1.6415395428526574E-06</v>
      </c>
      <c r="E26" s="62">
        <f t="shared" si="8"/>
        <v>1.6415395428526573E-08</v>
      </c>
      <c r="F26" s="62">
        <f t="shared" si="9"/>
        <v>1.6415395428526574E-09</v>
      </c>
      <c r="G26" s="62">
        <f t="shared" si="10"/>
        <v>1.6415395428526574E-10</v>
      </c>
      <c r="H26" s="227">
        <f t="shared" si="11"/>
        <v>1.6415395428526575E-11</v>
      </c>
      <c r="L26" s="13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75">
        <f t="shared" si="4"/>
        <v>0</v>
      </c>
      <c r="B27" s="30">
        <f t="shared" si="5"/>
        <v>1000</v>
      </c>
      <c r="C27" s="11">
        <f t="shared" si="6"/>
        <v>1.2475700525680197E-09</v>
      </c>
      <c r="D27" s="97">
        <f t="shared" si="7"/>
        <v>1.6415395428526574E-06</v>
      </c>
      <c r="E27" s="62">
        <f t="shared" si="8"/>
        <v>1.6415395428526573E-08</v>
      </c>
      <c r="F27" s="62">
        <f t="shared" si="9"/>
        <v>1.6415395428526574E-09</v>
      </c>
      <c r="G27" s="62">
        <f t="shared" si="10"/>
        <v>1.6415395428526574E-10</v>
      </c>
      <c r="H27" s="227">
        <f t="shared" si="11"/>
        <v>1.6415395428526575E-11</v>
      </c>
      <c r="L27" s="13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75">
        <f t="shared" si="4"/>
        <v>0</v>
      </c>
      <c r="B28" s="30">
        <f t="shared" si="5"/>
        <v>1000</v>
      </c>
      <c r="C28" s="11">
        <f t="shared" si="6"/>
        <v>1.2475700525680197E-09</v>
      </c>
      <c r="D28" s="97">
        <f t="shared" si="7"/>
        <v>1.6415395428526574E-06</v>
      </c>
      <c r="E28" s="62">
        <f t="shared" si="8"/>
        <v>1.6415395428526573E-08</v>
      </c>
      <c r="F28" s="62">
        <f t="shared" si="9"/>
        <v>1.6415395428526574E-09</v>
      </c>
      <c r="G28" s="62">
        <f t="shared" si="10"/>
        <v>1.6415395428526574E-10</v>
      </c>
      <c r="H28" s="227">
        <f t="shared" si="11"/>
        <v>1.6415395428526575E-11</v>
      </c>
      <c r="L28" s="13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75">
        <f t="shared" si="4"/>
        <v>0</v>
      </c>
      <c r="B29" s="30">
        <f t="shared" si="5"/>
        <v>1000</v>
      </c>
      <c r="C29" s="11">
        <f t="shared" si="6"/>
        <v>1.2475700525680197E-09</v>
      </c>
      <c r="D29" s="97">
        <f t="shared" si="7"/>
        <v>1.6415395428526574E-06</v>
      </c>
      <c r="E29" s="62">
        <f t="shared" si="8"/>
        <v>1.6415395428526573E-08</v>
      </c>
      <c r="F29" s="62">
        <f t="shared" si="9"/>
        <v>1.6415395428526574E-09</v>
      </c>
      <c r="G29" s="62">
        <f t="shared" si="10"/>
        <v>1.6415395428526574E-10</v>
      </c>
      <c r="H29" s="227">
        <f t="shared" si="11"/>
        <v>1.6415395428526575E-11</v>
      </c>
      <c r="L29" s="13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3.5" thickBot="1">
      <c r="A30" s="76">
        <f t="shared" si="4"/>
        <v>0</v>
      </c>
      <c r="B30" s="77">
        <f t="shared" si="5"/>
        <v>1000</v>
      </c>
      <c r="C30" s="72">
        <f t="shared" si="6"/>
        <v>1.2475700525680197E-09</v>
      </c>
      <c r="D30" s="98">
        <f t="shared" si="7"/>
        <v>1.6415395428526574E-06</v>
      </c>
      <c r="E30" s="73">
        <f t="shared" si="8"/>
        <v>1.6415395428526573E-08</v>
      </c>
      <c r="F30" s="73">
        <f t="shared" si="9"/>
        <v>1.6415395428526574E-09</v>
      </c>
      <c r="G30" s="73">
        <f t="shared" si="10"/>
        <v>1.6415395428526574E-10</v>
      </c>
      <c r="H30" s="228">
        <f t="shared" si="11"/>
        <v>1.6415395428526575E-11</v>
      </c>
      <c r="L30" s="13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3" ht="12.75">
      <c r="A31" s="10"/>
      <c r="B31" s="3"/>
      <c r="C31" s="30"/>
      <c r="D31" s="11"/>
      <c r="E31" s="31"/>
      <c r="F31" s="32"/>
      <c r="G31" s="33"/>
      <c r="H31" s="33"/>
      <c r="I31" s="33"/>
      <c r="J31" s="18"/>
      <c r="K31" s="18"/>
      <c r="L31" s="4"/>
      <c r="M31" s="13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 thickBot="1">
      <c r="A32" s="10"/>
      <c r="B32" s="3"/>
      <c r="C32" s="30"/>
      <c r="D32" s="11"/>
      <c r="E32" s="31"/>
      <c r="F32" s="32"/>
      <c r="G32" s="33"/>
      <c r="H32" s="33"/>
      <c r="I32" s="33"/>
      <c r="J32" s="18"/>
      <c r="K32" s="18"/>
      <c r="L32" s="4"/>
      <c r="M32" s="13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54"/>
      <c r="B33" s="55" t="s">
        <v>19</v>
      </c>
      <c r="C33" s="56"/>
      <c r="D33" s="11"/>
      <c r="E33" s="31"/>
      <c r="F33" s="32"/>
      <c r="G33" s="33"/>
      <c r="H33" s="33"/>
      <c r="I33" s="33"/>
      <c r="J33" s="18"/>
      <c r="K33" s="18"/>
      <c r="L33" s="4"/>
      <c r="M33" s="13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57" t="s">
        <v>18</v>
      </c>
      <c r="B34" s="24" t="s">
        <v>17</v>
      </c>
      <c r="C34" s="58" t="s">
        <v>16</v>
      </c>
      <c r="D34" s="11"/>
      <c r="E34" s="31"/>
      <c r="F34" s="32"/>
      <c r="G34" s="33"/>
      <c r="H34" s="33"/>
      <c r="I34" s="33"/>
      <c r="J34" s="18"/>
      <c r="K34" s="18"/>
      <c r="L34" s="4"/>
      <c r="M34" s="13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59">
        <f aca="true" t="shared" si="12" ref="A35:A42">C7</f>
        <v>35</v>
      </c>
      <c r="B35" s="52">
        <f aca="true" t="shared" si="13" ref="B35:B42">A35/100</f>
        <v>0.35</v>
      </c>
      <c r="C35" s="60">
        <f aca="true" t="shared" si="14" ref="C35:C42">B35*E7</f>
        <v>32.235</v>
      </c>
      <c r="D35" s="11"/>
      <c r="E35" s="31"/>
      <c r="F35" s="32"/>
      <c r="G35" s="33"/>
      <c r="H35" s="33"/>
      <c r="I35" s="33"/>
      <c r="J35" s="18"/>
      <c r="K35" s="18"/>
      <c r="L35" s="4"/>
      <c r="M35" s="13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61">
        <f t="shared" si="12"/>
        <v>65</v>
      </c>
      <c r="B36" s="52">
        <f t="shared" si="13"/>
        <v>0.65</v>
      </c>
      <c r="C36" s="60">
        <f t="shared" si="14"/>
        <v>100.22999999999999</v>
      </c>
      <c r="D36" s="11"/>
      <c r="E36" s="31"/>
      <c r="F36" s="32"/>
      <c r="G36" s="33"/>
      <c r="H36" s="33"/>
      <c r="I36" s="33"/>
      <c r="J36" s="18"/>
      <c r="K36" s="18"/>
      <c r="L36" s="4"/>
      <c r="M36" s="13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61">
        <f t="shared" si="12"/>
        <v>0.001</v>
      </c>
      <c r="B37" s="52">
        <f t="shared" si="13"/>
        <v>1E-05</v>
      </c>
      <c r="C37" s="60">
        <f t="shared" si="14"/>
        <v>0.01</v>
      </c>
      <c r="D37" s="11"/>
      <c r="E37" s="31"/>
      <c r="F37" s="32"/>
      <c r="G37" s="33"/>
      <c r="H37" s="33"/>
      <c r="I37" s="33"/>
      <c r="J37" s="18"/>
      <c r="K37" s="18"/>
      <c r="L37" s="4"/>
      <c r="M37" s="13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61">
        <f t="shared" si="12"/>
        <v>0.001</v>
      </c>
      <c r="B38" s="52">
        <f t="shared" si="13"/>
        <v>1E-05</v>
      </c>
      <c r="C38" s="60">
        <f t="shared" si="14"/>
        <v>0.01</v>
      </c>
      <c r="D38" s="11"/>
      <c r="E38" s="31"/>
      <c r="F38" s="32"/>
      <c r="G38" s="33"/>
      <c r="H38" s="33"/>
      <c r="I38" s="33"/>
      <c r="J38" s="18"/>
      <c r="K38" s="18"/>
      <c r="L38" s="4"/>
      <c r="M38" s="13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61">
        <f t="shared" si="12"/>
        <v>0.001</v>
      </c>
      <c r="B39" s="52">
        <f t="shared" si="13"/>
        <v>1E-05</v>
      </c>
      <c r="C39" s="60">
        <f t="shared" si="14"/>
        <v>0.01</v>
      </c>
      <c r="D39" s="11"/>
      <c r="E39" s="31"/>
      <c r="F39" s="32"/>
      <c r="G39" s="33"/>
      <c r="H39" s="33"/>
      <c r="I39" s="33"/>
      <c r="J39" s="18"/>
      <c r="K39" s="18"/>
      <c r="L39" s="4"/>
      <c r="M39" s="13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61">
        <f t="shared" si="12"/>
        <v>0.001</v>
      </c>
      <c r="B40" s="52">
        <f t="shared" si="13"/>
        <v>1E-05</v>
      </c>
      <c r="C40" s="60">
        <f t="shared" si="14"/>
        <v>0.01</v>
      </c>
      <c r="D40" s="11"/>
      <c r="E40" s="31"/>
      <c r="F40" s="32"/>
      <c r="G40" s="33"/>
      <c r="H40" s="33"/>
      <c r="I40" s="33"/>
      <c r="J40" s="18"/>
      <c r="K40" s="18"/>
      <c r="L40" s="4"/>
      <c r="M40" s="13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61">
        <f t="shared" si="12"/>
        <v>0.001</v>
      </c>
      <c r="B41" s="52">
        <f t="shared" si="13"/>
        <v>1E-05</v>
      </c>
      <c r="C41" s="60">
        <f t="shared" si="14"/>
        <v>0.01</v>
      </c>
      <c r="D41" s="11"/>
      <c r="E41" s="31"/>
      <c r="F41" s="32"/>
      <c r="G41" s="33"/>
      <c r="H41" s="33"/>
      <c r="I41" s="33"/>
      <c r="J41" s="18"/>
      <c r="K41" s="18"/>
      <c r="L41" s="4"/>
      <c r="M41" s="13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61">
        <f t="shared" si="12"/>
        <v>0.001</v>
      </c>
      <c r="B42" s="52">
        <f t="shared" si="13"/>
        <v>1E-05</v>
      </c>
      <c r="C42" s="60">
        <f t="shared" si="14"/>
        <v>0.01</v>
      </c>
      <c r="D42" s="11"/>
      <c r="E42" s="31"/>
      <c r="F42" s="32"/>
      <c r="G42" s="33"/>
      <c r="H42" s="33"/>
      <c r="I42" s="33"/>
      <c r="J42" s="18"/>
      <c r="K42" s="18"/>
      <c r="L42" s="4"/>
      <c r="M42" s="13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59"/>
      <c r="B43" s="52"/>
      <c r="C43" s="60"/>
      <c r="D43" s="11"/>
      <c r="E43" s="31"/>
      <c r="F43" s="32"/>
      <c r="G43" s="33"/>
      <c r="H43" s="33"/>
      <c r="I43" s="33"/>
      <c r="J43" s="18"/>
      <c r="K43" s="18"/>
      <c r="L43" s="4"/>
      <c r="M43" s="13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3.5" thickBot="1">
      <c r="A44" s="224"/>
      <c r="B44" s="225" t="s">
        <v>63</v>
      </c>
      <c r="C44" s="226">
        <f>SUM(C35:C42)</f>
        <v>132.52499999999992</v>
      </c>
      <c r="D44" s="11"/>
      <c r="E44" s="31"/>
      <c r="F44" s="32"/>
      <c r="G44" s="33"/>
      <c r="H44" s="33"/>
      <c r="I44" s="33"/>
      <c r="J44" s="18"/>
      <c r="K44" s="18"/>
      <c r="L44" s="4"/>
      <c r="M44" s="13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10"/>
      <c r="B45" s="3"/>
      <c r="C45" s="30"/>
      <c r="D45" s="11"/>
      <c r="E45" s="31"/>
      <c r="F45" s="32"/>
      <c r="G45" s="33"/>
      <c r="H45" s="33"/>
      <c r="I45" s="33"/>
      <c r="J45" s="18"/>
      <c r="K45" s="18"/>
      <c r="L45" s="4"/>
      <c r="M45" s="13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10"/>
      <c r="B46" s="3"/>
      <c r="C46" s="30"/>
      <c r="D46" s="11"/>
      <c r="E46" s="31"/>
      <c r="F46" s="34"/>
      <c r="G46" s="34"/>
      <c r="H46" s="33"/>
      <c r="I46" s="33"/>
      <c r="J46" s="18"/>
      <c r="K46" s="18"/>
      <c r="M46" s="13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29" t="s">
        <v>70</v>
      </c>
      <c r="B47" s="74"/>
      <c r="C47" s="9"/>
      <c r="D47" s="11"/>
      <c r="E47" s="31"/>
      <c r="F47" s="34"/>
      <c r="G47" s="34"/>
      <c r="H47" s="33"/>
      <c r="I47" s="33"/>
      <c r="J47" s="18"/>
      <c r="K47" s="18"/>
      <c r="L47" s="18"/>
      <c r="M47" s="13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.5" thickBot="1">
      <c r="A48" s="229"/>
      <c r="B48" s="74"/>
      <c r="C48" s="9"/>
      <c r="D48" s="11"/>
      <c r="E48" s="31"/>
      <c r="F48" s="34"/>
      <c r="G48" s="34"/>
      <c r="H48" s="33"/>
      <c r="I48" s="33"/>
      <c r="J48" s="18"/>
      <c r="K48" s="18"/>
      <c r="L48" s="18"/>
      <c r="M48" s="13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236" t="str">
        <f>A5</f>
        <v>CAS</v>
      </c>
      <c r="B49" s="237" t="str">
        <f>B5</f>
        <v>Chemical</v>
      </c>
      <c r="C49" s="238"/>
      <c r="D49" s="239"/>
      <c r="E49" s="31"/>
      <c r="F49" s="34"/>
      <c r="G49" s="34"/>
      <c r="H49" s="33"/>
      <c r="I49" s="33"/>
      <c r="J49" s="18"/>
      <c r="K49" s="18"/>
      <c r="L49" s="18"/>
      <c r="M49" s="13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240" t="str">
        <f aca="true" t="shared" si="15" ref="A50:B58">A6</f>
        <v>Number</v>
      </c>
      <c r="B50" s="232" t="str">
        <f t="shared" si="15"/>
        <v>Information</v>
      </c>
      <c r="C50" s="233" t="s">
        <v>3</v>
      </c>
      <c r="D50" s="241" t="s">
        <v>71</v>
      </c>
      <c r="E50" s="31"/>
      <c r="F50" s="34"/>
      <c r="G50" s="34"/>
      <c r="H50" s="33"/>
      <c r="I50" s="33"/>
      <c r="J50" s="18"/>
      <c r="K50" s="18"/>
      <c r="L50" s="18"/>
      <c r="M50" s="13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242" t="str">
        <f t="shared" si="15"/>
        <v>108-88-3</v>
      </c>
      <c r="B51" s="234" t="str">
        <f t="shared" si="15"/>
        <v>Toluene</v>
      </c>
      <c r="C51" s="235">
        <f>(D7*E7)/24.5</f>
        <v>187.9591836734694</v>
      </c>
      <c r="D51" s="243">
        <f aca="true" t="shared" si="16" ref="D51:D58">B35/C51</f>
        <v>0.0018621064060803472</v>
      </c>
      <c r="E51" s="31"/>
      <c r="F51" s="34"/>
      <c r="G51" s="34"/>
      <c r="H51" s="33"/>
      <c r="I51" s="33"/>
      <c r="J51" s="18"/>
      <c r="K51" s="18"/>
      <c r="L51" s="18"/>
      <c r="M51" s="13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242" t="str">
        <f t="shared" si="15"/>
        <v>92-52-4</v>
      </c>
      <c r="B52" s="234" t="str">
        <f t="shared" si="15"/>
        <v>Biphenyl</v>
      </c>
      <c r="C52" s="235">
        <f>(D8*E8)/24.5</f>
        <v>1.2587755102040816</v>
      </c>
      <c r="D52" s="243">
        <f t="shared" si="16"/>
        <v>0.5163748378728924</v>
      </c>
      <c r="E52" s="31"/>
      <c r="F52" s="34"/>
      <c r="G52" s="34"/>
      <c r="H52" s="33"/>
      <c r="I52" s="33"/>
      <c r="J52" s="18"/>
      <c r="K52" s="18"/>
      <c r="L52" s="18"/>
      <c r="M52" s="13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242">
        <f t="shared" si="15"/>
        <v>0</v>
      </c>
      <c r="B53" s="234">
        <f t="shared" si="15"/>
        <v>0</v>
      </c>
      <c r="C53" s="235">
        <f>(D11*E11)/24.5</f>
        <v>40816.32653061225</v>
      </c>
      <c r="D53" s="243">
        <f t="shared" si="16"/>
        <v>2.45E-10</v>
      </c>
      <c r="E53" s="31"/>
      <c r="F53" s="34"/>
      <c r="G53" s="34"/>
      <c r="H53" s="33"/>
      <c r="I53" s="33"/>
      <c r="J53" s="18"/>
      <c r="K53" s="18"/>
      <c r="L53" s="18"/>
      <c r="M53" s="13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242">
        <f t="shared" si="15"/>
        <v>0</v>
      </c>
      <c r="B54" s="234">
        <f t="shared" si="15"/>
        <v>0</v>
      </c>
      <c r="C54" s="235">
        <f>(D12*E12)/24.5</f>
        <v>40816.32653061225</v>
      </c>
      <c r="D54" s="243">
        <f t="shared" si="16"/>
        <v>2.45E-10</v>
      </c>
      <c r="E54" s="31"/>
      <c r="F54" s="34"/>
      <c r="G54" s="34"/>
      <c r="H54" s="33"/>
      <c r="I54" s="33"/>
      <c r="J54" s="18"/>
      <c r="K54" s="18"/>
      <c r="L54" s="18"/>
      <c r="M54" s="13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>
      <c r="A55" s="242">
        <f t="shared" si="15"/>
        <v>0</v>
      </c>
      <c r="B55" s="234">
        <f t="shared" si="15"/>
        <v>0</v>
      </c>
      <c r="C55" s="235">
        <f>(D13*E13)/24.5</f>
        <v>40816.32653061225</v>
      </c>
      <c r="D55" s="243">
        <f t="shared" si="16"/>
        <v>2.45E-10</v>
      </c>
      <c r="E55" s="31"/>
      <c r="F55" s="34"/>
      <c r="G55" s="34"/>
      <c r="H55" s="33"/>
      <c r="I55" s="33"/>
      <c r="J55" s="18"/>
      <c r="K55" s="18"/>
      <c r="L55" s="18"/>
      <c r="M55" s="13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>
      <c r="A56" s="242">
        <f t="shared" si="15"/>
        <v>0</v>
      </c>
      <c r="B56" s="234">
        <f t="shared" si="15"/>
        <v>0</v>
      </c>
      <c r="C56" s="235">
        <f>(D14*E14)/24.5</f>
        <v>40816.32653061225</v>
      </c>
      <c r="D56" s="243">
        <f t="shared" si="16"/>
        <v>2.45E-10</v>
      </c>
      <c r="E56" s="31"/>
      <c r="F56" s="34"/>
      <c r="G56" s="34"/>
      <c r="H56" s="33"/>
      <c r="I56" s="33"/>
      <c r="J56" s="18"/>
      <c r="K56" s="18"/>
      <c r="L56" s="18"/>
      <c r="M56" s="13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242">
        <f>A13</f>
        <v>0</v>
      </c>
      <c r="B57" s="234">
        <f>B13</f>
        <v>0</v>
      </c>
      <c r="C57" s="235">
        <f>(D13*E13)/24.5</f>
        <v>40816.32653061225</v>
      </c>
      <c r="D57" s="243">
        <f t="shared" si="16"/>
        <v>2.45E-10</v>
      </c>
      <c r="E57" s="31"/>
      <c r="F57" s="34"/>
      <c r="G57" s="34"/>
      <c r="H57" s="33"/>
      <c r="I57" s="33"/>
      <c r="J57" s="18"/>
      <c r="K57" s="18"/>
      <c r="L57" s="18"/>
      <c r="M57" s="13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 thickBot="1">
      <c r="A58" s="244">
        <f t="shared" si="15"/>
        <v>0</v>
      </c>
      <c r="B58" s="245">
        <f t="shared" si="15"/>
        <v>0</v>
      </c>
      <c r="C58" s="246">
        <f>(D14*E14)/24.5</f>
        <v>40816.32653061225</v>
      </c>
      <c r="D58" s="247">
        <f t="shared" si="16"/>
        <v>2.45E-10</v>
      </c>
      <c r="E58" s="31"/>
      <c r="F58" s="34"/>
      <c r="G58" s="34"/>
      <c r="H58" s="33"/>
      <c r="I58" s="33"/>
      <c r="J58" s="18"/>
      <c r="K58" s="18"/>
      <c r="L58" s="18"/>
      <c r="M58" s="13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231"/>
      <c r="B59" s="231"/>
      <c r="C59" s="230"/>
      <c r="D59" s="230"/>
      <c r="E59" s="31"/>
      <c r="F59" s="34"/>
      <c r="G59" s="34"/>
      <c r="H59" s="33"/>
      <c r="I59" s="33"/>
      <c r="J59" s="18"/>
      <c r="K59" s="18"/>
      <c r="L59" s="18"/>
      <c r="M59" s="13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>
      <c r="A60" s="10"/>
      <c r="B60" s="3"/>
      <c r="C60" s="30"/>
      <c r="D60" s="230">
        <f>SUM(D51:D58)</f>
        <v>0.5182369457489728</v>
      </c>
      <c r="E60" s="31"/>
      <c r="F60" s="34"/>
      <c r="G60" s="34"/>
      <c r="H60" s="33"/>
      <c r="I60" s="33"/>
      <c r="J60" s="18"/>
      <c r="K60" s="18"/>
      <c r="L60" s="18"/>
      <c r="M60" s="13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 thickBot="1">
      <c r="A61" s="10"/>
      <c r="B61" s="3"/>
      <c r="C61" s="30"/>
      <c r="D61" s="18"/>
      <c r="E61" s="31"/>
      <c r="F61" s="34"/>
      <c r="G61" s="34"/>
      <c r="H61" s="33"/>
      <c r="I61" s="33"/>
      <c r="J61" s="18"/>
      <c r="K61" s="18"/>
      <c r="L61" s="18"/>
      <c r="M61" s="13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>
      <c r="A62" s="63" t="s">
        <v>2</v>
      </c>
      <c r="B62" s="64"/>
      <c r="C62" s="65">
        <f>1/D60</f>
        <v>1.9296192758985324</v>
      </c>
      <c r="D62" s="66" t="s">
        <v>1</v>
      </c>
      <c r="E62" s="31"/>
      <c r="F62" s="34"/>
      <c r="G62" s="34"/>
      <c r="H62" s="33"/>
      <c r="I62" s="33"/>
      <c r="J62" s="18"/>
      <c r="K62" s="18"/>
      <c r="L62" s="18"/>
      <c r="M62" s="13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.5" thickBot="1">
      <c r="A63" s="67" t="s">
        <v>0</v>
      </c>
      <c r="B63" s="68"/>
      <c r="C63" s="69">
        <f>(C62*24.5)/C44</f>
        <v>0.35673021889842726</v>
      </c>
      <c r="D63" s="70"/>
      <c r="E63" s="31"/>
      <c r="F63" s="34"/>
      <c r="G63" s="34"/>
      <c r="H63" s="33"/>
      <c r="I63" s="33"/>
      <c r="J63" s="18"/>
      <c r="K63" s="18"/>
      <c r="L63" s="18"/>
      <c r="M63" s="13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10"/>
      <c r="B64" s="3"/>
      <c r="C64" s="30"/>
      <c r="D64" s="11"/>
      <c r="E64" s="31"/>
      <c r="F64" s="34"/>
      <c r="G64" s="34"/>
      <c r="H64" s="33"/>
      <c r="I64" s="33"/>
      <c r="J64" s="18"/>
      <c r="K64" s="18"/>
      <c r="L64" s="18"/>
      <c r="M64" s="13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279" t="s">
        <v>92</v>
      </c>
      <c r="B65" s="4"/>
      <c r="C65" s="4"/>
      <c r="D65" s="3"/>
      <c r="E65" s="3"/>
      <c r="F65" s="3"/>
      <c r="G65" s="4"/>
      <c r="H65" s="4"/>
      <c r="I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58.5" customHeight="1" thickBot="1">
      <c r="A66" s="453" t="s">
        <v>68</v>
      </c>
      <c r="B66" s="454"/>
      <c r="C66" s="454"/>
      <c r="D66" s="454"/>
      <c r="E66" s="216"/>
      <c r="F66" s="216"/>
      <c r="G66" s="4"/>
      <c r="H66" s="4"/>
      <c r="I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4.25" thickBot="1" thickTop="1">
      <c r="A67" s="10"/>
      <c r="B67" s="4"/>
      <c r="C67" s="217"/>
      <c r="D67" s="196"/>
      <c r="E67" s="4"/>
      <c r="F67" s="4"/>
      <c r="G67" s="4"/>
      <c r="H67" s="4"/>
      <c r="I67" s="4"/>
      <c r="J67" s="4"/>
      <c r="K67" s="4"/>
      <c r="L67" s="4"/>
      <c r="M67" s="13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13" ht="12.75">
      <c r="A68" s="205"/>
      <c r="B68" s="206"/>
      <c r="C68" s="207" t="s">
        <v>58</v>
      </c>
      <c r="D68" s="86"/>
      <c r="E68" s="197"/>
      <c r="F68" s="197"/>
      <c r="M68" s="1"/>
    </row>
    <row r="69" spans="1:6" ht="12.75">
      <c r="A69" s="208" t="str">
        <f aca="true" t="shared" si="17" ref="A69:B78">A5</f>
        <v>CAS</v>
      </c>
      <c r="B69" s="200" t="str">
        <f t="shared" si="17"/>
        <v>Chemical</v>
      </c>
      <c r="C69" s="201" t="s">
        <v>67</v>
      </c>
      <c r="D69" s="218" t="s">
        <v>35</v>
      </c>
      <c r="E69" s="198"/>
      <c r="F69" s="198"/>
    </row>
    <row r="70" spans="1:6" ht="12.75">
      <c r="A70" s="208" t="str">
        <f t="shared" si="17"/>
        <v>Number</v>
      </c>
      <c r="B70" s="200" t="str">
        <f t="shared" si="17"/>
        <v>Information</v>
      </c>
      <c r="C70" s="201" t="s">
        <v>5</v>
      </c>
      <c r="D70" s="218" t="s">
        <v>25</v>
      </c>
      <c r="E70" s="198"/>
      <c r="F70" s="198"/>
    </row>
    <row r="71" spans="1:6" ht="12.75">
      <c r="A71" s="214" t="str">
        <f t="shared" si="17"/>
        <v>108-88-3</v>
      </c>
      <c r="B71" s="215" t="str">
        <f t="shared" si="17"/>
        <v>Toluene</v>
      </c>
      <c r="C71" s="400">
        <v>25</v>
      </c>
      <c r="D71" s="401">
        <f aca="true" t="shared" si="18" ref="D71:D78">L7*$C$83/$C$84*D7</f>
        <v>25</v>
      </c>
      <c r="E71" s="267"/>
      <c r="F71" s="268"/>
    </row>
    <row r="72" spans="1:6" ht="12.75">
      <c r="A72" s="214" t="str">
        <f t="shared" si="17"/>
        <v>92-52-4</v>
      </c>
      <c r="B72" s="215" t="str">
        <f t="shared" si="17"/>
        <v>Biphenyl</v>
      </c>
      <c r="C72" s="400"/>
      <c r="D72" s="401">
        <f t="shared" si="18"/>
        <v>0.08764413354991635</v>
      </c>
      <c r="E72" s="267"/>
      <c r="F72" s="268"/>
    </row>
    <row r="73" spans="1:6" ht="12.75">
      <c r="A73" s="214">
        <f t="shared" si="17"/>
        <v>0</v>
      </c>
      <c r="B73" s="215">
        <f t="shared" si="17"/>
        <v>0</v>
      </c>
      <c r="C73" s="203"/>
      <c r="D73" s="96">
        <f t="shared" si="18"/>
        <v>4.736192533168775E-10</v>
      </c>
      <c r="E73" s="267"/>
      <c r="F73" s="268"/>
    </row>
    <row r="74" spans="1:6" ht="12.75">
      <c r="A74" s="214">
        <f t="shared" si="17"/>
        <v>0</v>
      </c>
      <c r="B74" s="215">
        <f t="shared" si="17"/>
        <v>0</v>
      </c>
      <c r="C74" s="203"/>
      <c r="D74" s="96">
        <f t="shared" si="18"/>
        <v>4.736192533168775E-10</v>
      </c>
      <c r="E74" s="267"/>
      <c r="F74" s="268"/>
    </row>
    <row r="75" spans="1:6" ht="12.75">
      <c r="A75" s="214">
        <f t="shared" si="17"/>
        <v>0</v>
      </c>
      <c r="B75" s="215">
        <f t="shared" si="17"/>
        <v>0</v>
      </c>
      <c r="C75" s="203"/>
      <c r="D75" s="96">
        <f t="shared" si="18"/>
        <v>4.736192533168775E-10</v>
      </c>
      <c r="E75" s="267"/>
      <c r="F75" s="268"/>
    </row>
    <row r="76" spans="1:6" ht="12.75">
      <c r="A76" s="214">
        <f t="shared" si="17"/>
        <v>0</v>
      </c>
      <c r="B76" s="215">
        <f t="shared" si="17"/>
        <v>0</v>
      </c>
      <c r="C76" s="203"/>
      <c r="D76" s="96">
        <f t="shared" si="18"/>
        <v>4.736192533168775E-10</v>
      </c>
      <c r="E76" s="267"/>
      <c r="F76" s="268"/>
    </row>
    <row r="77" spans="1:6" ht="12.75">
      <c r="A77" s="214">
        <f t="shared" si="17"/>
        <v>0</v>
      </c>
      <c r="B77" s="215">
        <f t="shared" si="17"/>
        <v>0</v>
      </c>
      <c r="C77" s="203"/>
      <c r="D77" s="96">
        <f t="shared" si="18"/>
        <v>4.736192533168775E-10</v>
      </c>
      <c r="E77" s="267"/>
      <c r="F77" s="268"/>
    </row>
    <row r="78" spans="1:6" ht="12.75">
      <c r="A78" s="214">
        <f t="shared" si="17"/>
        <v>0</v>
      </c>
      <c r="B78" s="215">
        <f t="shared" si="17"/>
        <v>0</v>
      </c>
      <c r="C78" s="203"/>
      <c r="D78" s="96">
        <f t="shared" si="18"/>
        <v>4.736192533168775E-10</v>
      </c>
      <c r="E78" s="267"/>
      <c r="F78" s="268"/>
    </row>
    <row r="79" spans="1:6" ht="12.75">
      <c r="A79" s="210"/>
      <c r="B79" s="204"/>
      <c r="C79" s="204"/>
      <c r="D79" s="219"/>
      <c r="E79" s="8"/>
      <c r="F79" s="74"/>
    </row>
    <row r="80" spans="1:6" ht="13.5" thickBot="1">
      <c r="A80" s="211"/>
      <c r="B80" s="212"/>
      <c r="C80" s="212"/>
      <c r="D80" s="213">
        <f>SUM(D71:D79)</f>
        <v>25.08764413639163</v>
      </c>
      <c r="E80" s="8"/>
      <c r="F80" s="199"/>
    </row>
    <row r="81" spans="3:6" ht="12.75">
      <c r="C81" s="4"/>
      <c r="E81" s="23"/>
      <c r="F81" s="4"/>
    </row>
    <row r="82" spans="2:6" ht="12.75">
      <c r="B82" s="35" t="s">
        <v>59</v>
      </c>
      <c r="C82" s="36" t="str">
        <f>IF(COUNT(C71:C78)&gt;1,"INVALID - ONLY ONE MEASUREMENT ALLOWED",IF(COUNT(C71:C78)=0,"No Measurements","OK"))</f>
        <v>OK</v>
      </c>
      <c r="D82" s="254"/>
      <c r="E82" s="4"/>
      <c r="F82" s="4"/>
    </row>
    <row r="83" spans="2:6" ht="12.75">
      <c r="B83" s="35" t="s">
        <v>64</v>
      </c>
      <c r="C83" s="37">
        <f>IF((COUNT(C71:C78)=1),(C71/D7+C72/D8+C73/D9+C74/D10+C75/D11+C76/D12+C77/D13+C78/D14),IF(COUNT(C71:C78)=0,"No Measurements","INVALID - ONLY ONE MEASUREMENT ALLOWED"))</f>
        <v>0.5</v>
      </c>
      <c r="E83" s="4"/>
      <c r="F83" s="4"/>
    </row>
    <row r="84" spans="2:6" ht="12.75">
      <c r="B84" s="87" t="s">
        <v>65</v>
      </c>
      <c r="C84" s="38">
        <f>IF(COUNT(C71:C78)&lt;&gt;1,C83,IF(C71,L7,IF(C72,L8,IF(C73,L9,IF(C74,L10,IF(C75,L11,IF(C76,L12,IF(C77,L13,L14))))))))</f>
        <v>1</v>
      </c>
      <c r="E84" s="4"/>
      <c r="F84" s="4"/>
    </row>
    <row r="85" spans="3:6" ht="12.75">
      <c r="C85" s="25"/>
      <c r="D85" s="4"/>
      <c r="E85" s="4"/>
      <c r="F85" s="4"/>
    </row>
    <row r="86" spans="1:6" ht="40.5" customHeight="1">
      <c r="A86" s="455" t="s">
        <v>66</v>
      </c>
      <c r="B86" s="455"/>
      <c r="C86" s="455"/>
      <c r="D86" s="455"/>
      <c r="E86" s="88"/>
      <c r="F86" s="88"/>
    </row>
    <row r="87" spans="3:6" ht="12.75">
      <c r="C87" s="88"/>
      <c r="D87" s="88"/>
      <c r="E87" s="88"/>
      <c r="F87" s="88"/>
    </row>
    <row r="88" spans="3:6" ht="12.75">
      <c r="C88" s="88"/>
      <c r="D88" s="88"/>
      <c r="E88" s="88"/>
      <c r="F88" s="88"/>
    </row>
    <row r="89" spans="1:6" ht="13.5" thickBot="1">
      <c r="A89" s="451" t="s">
        <v>78</v>
      </c>
      <c r="B89" s="451"/>
      <c r="C89" s="451"/>
      <c r="D89" s="451"/>
      <c r="E89" s="451"/>
      <c r="F89" s="88"/>
    </row>
    <row r="90" spans="1:6" ht="13.5" thickTop="1">
      <c r="A90" s="252"/>
      <c r="C90" s="88"/>
      <c r="D90" s="88"/>
      <c r="E90" s="88"/>
      <c r="F90" s="88"/>
    </row>
    <row r="91" spans="1:5" ht="12.75">
      <c r="A91" s="452" t="s">
        <v>90</v>
      </c>
      <c r="B91" s="452"/>
      <c r="C91" s="452"/>
      <c r="D91" s="452"/>
      <c r="E91" s="452"/>
    </row>
    <row r="92" spans="1:5" ht="38.25" customHeight="1" thickBot="1">
      <c r="A92" s="450" t="s">
        <v>79</v>
      </c>
      <c r="B92" s="450"/>
      <c r="C92" s="450"/>
      <c r="D92" s="450"/>
      <c r="E92" s="450"/>
    </row>
    <row r="93" spans="1:5" ht="12.75" customHeight="1" thickBot="1" thickTop="1">
      <c r="A93" s="253"/>
      <c r="B93" s="253"/>
      <c r="C93" s="253"/>
      <c r="D93" s="253"/>
      <c r="E93" s="253"/>
    </row>
    <row r="94" spans="2:3" ht="13.5" thickBot="1">
      <c r="B94" s="251" t="s">
        <v>75</v>
      </c>
      <c r="C94" s="276">
        <v>10</v>
      </c>
    </row>
    <row r="95" ht="13.5" thickBot="1"/>
    <row r="96" spans="1:7" ht="12.75">
      <c r="A96" s="265" t="str">
        <f>A5</f>
        <v>CAS</v>
      </c>
      <c r="B96" s="258" t="str">
        <f>B5</f>
        <v>Chemical</v>
      </c>
      <c r="C96" s="260" t="s">
        <v>60</v>
      </c>
      <c r="D96" s="260" t="s">
        <v>74</v>
      </c>
      <c r="E96" s="374" t="s">
        <v>88</v>
      </c>
      <c r="F96" s="374" t="s">
        <v>61</v>
      </c>
      <c r="G96" s="270" t="s">
        <v>77</v>
      </c>
    </row>
    <row r="97" spans="1:7" ht="12.75">
      <c r="A97" s="265" t="str">
        <f aca="true" t="shared" si="19" ref="A97:B105">A6</f>
        <v>Number</v>
      </c>
      <c r="B97" s="261" t="str">
        <f t="shared" si="19"/>
        <v>Information</v>
      </c>
      <c r="C97" s="257" t="s">
        <v>73</v>
      </c>
      <c r="D97" s="257" t="s">
        <v>38</v>
      </c>
      <c r="E97" s="372" t="s">
        <v>89</v>
      </c>
      <c r="F97" s="372" t="s">
        <v>87</v>
      </c>
      <c r="G97" s="271" t="s">
        <v>76</v>
      </c>
    </row>
    <row r="98" spans="1:7" ht="12.75">
      <c r="A98" s="266" t="str">
        <f t="shared" si="19"/>
        <v>108-88-3</v>
      </c>
      <c r="B98" s="209" t="str">
        <f t="shared" si="19"/>
        <v>Toluene</v>
      </c>
      <c r="C98" s="277">
        <v>1</v>
      </c>
      <c r="D98" s="2">
        <f>J7</f>
        <v>0.9965064819990611</v>
      </c>
      <c r="E98" s="373">
        <f>D98/C98</f>
        <v>0.9965064819990611</v>
      </c>
      <c r="F98" s="373">
        <f>E98/$E$107</f>
        <v>0.9930372885807665</v>
      </c>
      <c r="G98" s="375">
        <f>$C$94*F98*C98</f>
        <v>9.930372885807664</v>
      </c>
    </row>
    <row r="99" spans="1:7" ht="12.75">
      <c r="A99" s="266" t="str">
        <f t="shared" si="19"/>
        <v>92-52-4</v>
      </c>
      <c r="B99" s="209" t="str">
        <f t="shared" si="19"/>
        <v>Biphenyl</v>
      </c>
      <c r="C99" s="277">
        <v>0.5</v>
      </c>
      <c r="D99" s="2">
        <f aca="true" t="shared" si="20" ref="D99:D105">J8</f>
        <v>0.0034935178876673205</v>
      </c>
      <c r="E99" s="373">
        <f aca="true" t="shared" si="21" ref="E99:E105">D99/C99</f>
        <v>0.006987035775334641</v>
      </c>
      <c r="F99" s="373">
        <f aca="true" t="shared" si="22" ref="F99:F105">E99/$E$107</f>
        <v>0.00696271141923356</v>
      </c>
      <c r="G99" s="375">
        <f>$C$94*F99*C99</f>
        <v>0.0348135570961678</v>
      </c>
    </row>
    <row r="100" spans="1:7" ht="12.75">
      <c r="A100" s="266">
        <f t="shared" si="19"/>
        <v>0</v>
      </c>
      <c r="B100" s="209">
        <f t="shared" si="19"/>
        <v>0</v>
      </c>
      <c r="C100" s="277">
        <v>10000000</v>
      </c>
      <c r="D100" s="2">
        <f t="shared" si="20"/>
        <v>1.887858623719295E-11</v>
      </c>
      <c r="E100" s="373">
        <f t="shared" si="21"/>
        <v>1.887858623719295E-18</v>
      </c>
      <c r="F100" s="373">
        <f t="shared" si="22"/>
        <v>1.8812863165337566E-18</v>
      </c>
      <c r="G100" s="375">
        <f aca="true" t="shared" si="23" ref="G100:G105">$C$94*F100*C100</f>
        <v>1.8812863165337566E-10</v>
      </c>
    </row>
    <row r="101" spans="1:7" ht="12.75">
      <c r="A101" s="266">
        <f t="shared" si="19"/>
        <v>0</v>
      </c>
      <c r="B101" s="209">
        <f t="shared" si="19"/>
        <v>0</v>
      </c>
      <c r="C101" s="277">
        <v>10000000</v>
      </c>
      <c r="D101" s="2">
        <f t="shared" si="20"/>
        <v>1.887858623719295E-11</v>
      </c>
      <c r="E101" s="373">
        <f t="shared" si="21"/>
        <v>1.887858623719295E-18</v>
      </c>
      <c r="F101" s="373">
        <f t="shared" si="22"/>
        <v>1.8812863165337566E-18</v>
      </c>
      <c r="G101" s="375">
        <f t="shared" si="23"/>
        <v>1.8812863165337566E-10</v>
      </c>
    </row>
    <row r="102" spans="1:7" ht="12.75">
      <c r="A102" s="266">
        <f t="shared" si="19"/>
        <v>0</v>
      </c>
      <c r="B102" s="209">
        <f t="shared" si="19"/>
        <v>0</v>
      </c>
      <c r="C102" s="277">
        <v>10000000</v>
      </c>
      <c r="D102" s="2">
        <f t="shared" si="20"/>
        <v>1.887858623719295E-11</v>
      </c>
      <c r="E102" s="373">
        <f t="shared" si="21"/>
        <v>1.887858623719295E-18</v>
      </c>
      <c r="F102" s="373">
        <f t="shared" si="22"/>
        <v>1.8812863165337566E-18</v>
      </c>
      <c r="G102" s="375">
        <f t="shared" si="23"/>
        <v>1.8812863165337566E-10</v>
      </c>
    </row>
    <row r="103" spans="1:7" ht="12.75">
      <c r="A103" s="266">
        <f t="shared" si="19"/>
        <v>0</v>
      </c>
      <c r="B103" s="209">
        <f t="shared" si="19"/>
        <v>0</v>
      </c>
      <c r="C103" s="277">
        <v>10000000</v>
      </c>
      <c r="D103" s="2">
        <f t="shared" si="20"/>
        <v>1.887858623719295E-11</v>
      </c>
      <c r="E103" s="373">
        <f t="shared" si="21"/>
        <v>1.887858623719295E-18</v>
      </c>
      <c r="F103" s="373">
        <f t="shared" si="22"/>
        <v>1.8812863165337566E-18</v>
      </c>
      <c r="G103" s="375">
        <f t="shared" si="23"/>
        <v>1.8812863165337566E-10</v>
      </c>
    </row>
    <row r="104" spans="1:7" ht="12.75">
      <c r="A104" s="266">
        <f t="shared" si="19"/>
        <v>0</v>
      </c>
      <c r="B104" s="209">
        <f t="shared" si="19"/>
        <v>0</v>
      </c>
      <c r="C104" s="277">
        <v>10000000</v>
      </c>
      <c r="D104" s="2">
        <f t="shared" si="20"/>
        <v>1.887858623719295E-11</v>
      </c>
      <c r="E104" s="373">
        <f t="shared" si="21"/>
        <v>1.887858623719295E-18</v>
      </c>
      <c r="F104" s="373">
        <f t="shared" si="22"/>
        <v>1.8812863165337566E-18</v>
      </c>
      <c r="G104" s="375">
        <f t="shared" si="23"/>
        <v>1.8812863165337566E-10</v>
      </c>
    </row>
    <row r="105" spans="1:7" ht="13.5" thickBot="1">
      <c r="A105" s="266">
        <f t="shared" si="19"/>
        <v>0</v>
      </c>
      <c r="B105" s="262">
        <f t="shared" si="19"/>
        <v>0</v>
      </c>
      <c r="C105" s="278">
        <v>10000000</v>
      </c>
      <c r="D105" s="44">
        <f t="shared" si="20"/>
        <v>1.887858623719295E-11</v>
      </c>
      <c r="E105" s="376">
        <f t="shared" si="21"/>
        <v>1.887858623719295E-18</v>
      </c>
      <c r="F105" s="376">
        <f t="shared" si="22"/>
        <v>1.8812863165337566E-18</v>
      </c>
      <c r="G105" s="377">
        <f t="shared" si="23"/>
        <v>1.8812863165337566E-10</v>
      </c>
    </row>
    <row r="106" ht="13.5" thickBot="1">
      <c r="G106" s="380"/>
    </row>
    <row r="107" spans="4:7" ht="13.5" thickBot="1">
      <c r="D107" s="248">
        <f>SUM(D98:D106)</f>
        <v>0.9999999999999998</v>
      </c>
      <c r="E107">
        <f>SUM(E98:E106)</f>
        <v>1.0034935177743958</v>
      </c>
      <c r="F107" s="255">
        <f>SUM(F98:F105)</f>
        <v>1</v>
      </c>
      <c r="G107" s="273">
        <f>SUM(G98:G105)</f>
        <v>9.965186444032604</v>
      </c>
    </row>
    <row r="108" ht="13.5" thickBot="1"/>
    <row r="109" spans="6:7" ht="13.5" thickBot="1">
      <c r="F109" s="251" t="s">
        <v>84</v>
      </c>
      <c r="G109" s="378">
        <f>G107/C63</f>
        <v>27.934797547583198</v>
      </c>
    </row>
    <row r="110" spans="6:7" ht="13.5" thickBot="1">
      <c r="F110" s="251" t="s">
        <v>85</v>
      </c>
      <c r="G110" s="379">
        <f>C94/G107</f>
        <v>1.0034935177743958</v>
      </c>
    </row>
    <row r="113" spans="1:5" ht="13.5" thickBot="1">
      <c r="A113" s="451" t="s">
        <v>72</v>
      </c>
      <c r="B113" s="451"/>
      <c r="C113" s="451"/>
      <c r="D113" s="451"/>
      <c r="E113" s="451"/>
    </row>
    <row r="114" ht="13.5" thickTop="1"/>
    <row r="115" spans="1:5" ht="12.75">
      <c r="A115" s="452" t="s">
        <v>90</v>
      </c>
      <c r="B115" s="452"/>
      <c r="C115" s="452"/>
      <c r="D115" s="452"/>
      <c r="E115" s="452"/>
    </row>
    <row r="116" spans="1:5" ht="38.25" customHeight="1" thickBot="1">
      <c r="A116" s="450" t="s">
        <v>91</v>
      </c>
      <c r="B116" s="450"/>
      <c r="C116" s="450"/>
      <c r="D116" s="450"/>
      <c r="E116" s="450"/>
    </row>
    <row r="117" spans="1:5" ht="17.25" customHeight="1" thickBot="1" thickTop="1">
      <c r="A117" s="264"/>
      <c r="B117" s="264"/>
      <c r="C117" s="264"/>
      <c r="D117" s="264"/>
      <c r="E117" s="264"/>
    </row>
    <row r="118" spans="2:3" ht="13.5" thickBot="1">
      <c r="B118" s="251" t="s">
        <v>83</v>
      </c>
      <c r="C118" s="276">
        <v>9.9608</v>
      </c>
    </row>
    <row r="119" ht="13.5" thickBot="1"/>
    <row r="120" spans="1:6" ht="12.75">
      <c r="A120" s="258" t="str">
        <f aca="true" t="shared" si="24" ref="A120:B129">A5</f>
        <v>CAS</v>
      </c>
      <c r="B120" s="259" t="str">
        <f t="shared" si="24"/>
        <v>Chemical</v>
      </c>
      <c r="C120" s="260" t="s">
        <v>60</v>
      </c>
      <c r="D120" s="260" t="s">
        <v>74</v>
      </c>
      <c r="E120" s="260" t="s">
        <v>86</v>
      </c>
      <c r="F120" s="270" t="s">
        <v>82</v>
      </c>
    </row>
    <row r="121" spans="1:6" ht="13.5" customHeight="1">
      <c r="A121" s="261" t="str">
        <f t="shared" si="24"/>
        <v>Number</v>
      </c>
      <c r="B121" s="256" t="str">
        <f t="shared" si="24"/>
        <v>Information</v>
      </c>
      <c r="C121" s="257" t="s">
        <v>73</v>
      </c>
      <c r="D121" s="257" t="s">
        <v>38</v>
      </c>
      <c r="E121" s="257" t="s">
        <v>76</v>
      </c>
      <c r="F121" s="271" t="s">
        <v>81</v>
      </c>
    </row>
    <row r="122" spans="1:6" ht="12.75">
      <c r="A122" s="209" t="str">
        <f t="shared" si="24"/>
        <v>108-88-3</v>
      </c>
      <c r="B122" s="202" t="str">
        <f t="shared" si="24"/>
        <v>Toluene</v>
      </c>
      <c r="C122" s="277">
        <v>1</v>
      </c>
      <c r="D122" s="2">
        <f>J7</f>
        <v>0.9965064819990611</v>
      </c>
      <c r="E122" s="269">
        <f>$C$118*D122</f>
        <v>9.926001765896249</v>
      </c>
      <c r="F122" s="274">
        <f>E122/C122</f>
        <v>9.926001765896249</v>
      </c>
    </row>
    <row r="123" spans="1:6" ht="12.75">
      <c r="A123" s="209" t="str">
        <f t="shared" si="24"/>
        <v>92-52-4</v>
      </c>
      <c r="B123" s="202" t="str">
        <f t="shared" si="24"/>
        <v>Biphenyl</v>
      </c>
      <c r="C123" s="277">
        <v>0.5</v>
      </c>
      <c r="D123" s="2">
        <f aca="true" t="shared" si="25" ref="D123:D129">J8</f>
        <v>0.0034935178876673205</v>
      </c>
      <c r="E123" s="269">
        <f aca="true" t="shared" si="26" ref="E123:E129">$C$118*D123</f>
        <v>0.03479823297547665</v>
      </c>
      <c r="F123" s="274">
        <f>E123/C123</f>
        <v>0.0695964659509533</v>
      </c>
    </row>
    <row r="124" spans="1:6" ht="12.75">
      <c r="A124" s="209">
        <f t="shared" si="24"/>
        <v>0</v>
      </c>
      <c r="B124" s="202">
        <f t="shared" si="24"/>
        <v>0</v>
      </c>
      <c r="C124" s="277">
        <v>10000000</v>
      </c>
      <c r="D124" s="2">
        <f t="shared" si="25"/>
        <v>1.887858623719295E-11</v>
      </c>
      <c r="E124" s="269">
        <f t="shared" si="26"/>
        <v>1.8804582179143154E-10</v>
      </c>
      <c r="F124" s="274">
        <f aca="true" t="shared" si="27" ref="F124:F129">E124/C124</f>
        <v>1.8804582179143155E-17</v>
      </c>
    </row>
    <row r="125" spans="1:6" ht="12.75">
      <c r="A125" s="209">
        <f t="shared" si="24"/>
        <v>0</v>
      </c>
      <c r="B125" s="202">
        <f t="shared" si="24"/>
        <v>0</v>
      </c>
      <c r="C125" s="277">
        <v>10000000</v>
      </c>
      <c r="D125" s="2">
        <f t="shared" si="25"/>
        <v>1.887858623719295E-11</v>
      </c>
      <c r="E125" s="269">
        <f t="shared" si="26"/>
        <v>1.8804582179143154E-10</v>
      </c>
      <c r="F125" s="274">
        <f t="shared" si="27"/>
        <v>1.8804582179143155E-17</v>
      </c>
    </row>
    <row r="126" spans="1:6" ht="12.75">
      <c r="A126" s="209">
        <f t="shared" si="24"/>
        <v>0</v>
      </c>
      <c r="B126" s="202">
        <f t="shared" si="24"/>
        <v>0</v>
      </c>
      <c r="C126" s="277">
        <v>10000000</v>
      </c>
      <c r="D126" s="2">
        <f t="shared" si="25"/>
        <v>1.887858623719295E-11</v>
      </c>
      <c r="E126" s="269">
        <f t="shared" si="26"/>
        <v>1.8804582179143154E-10</v>
      </c>
      <c r="F126" s="274">
        <f t="shared" si="27"/>
        <v>1.8804582179143155E-17</v>
      </c>
    </row>
    <row r="127" spans="1:6" ht="12.75">
      <c r="A127" s="209">
        <f t="shared" si="24"/>
        <v>0</v>
      </c>
      <c r="B127" s="202">
        <f t="shared" si="24"/>
        <v>0</v>
      </c>
      <c r="C127" s="277">
        <v>10000000</v>
      </c>
      <c r="D127" s="2">
        <f t="shared" si="25"/>
        <v>1.887858623719295E-11</v>
      </c>
      <c r="E127" s="269">
        <f t="shared" si="26"/>
        <v>1.8804582179143154E-10</v>
      </c>
      <c r="F127" s="274">
        <f t="shared" si="27"/>
        <v>1.8804582179143155E-17</v>
      </c>
    </row>
    <row r="128" spans="1:6" ht="12.75">
      <c r="A128" s="209">
        <f t="shared" si="24"/>
        <v>0</v>
      </c>
      <c r="B128" s="202">
        <f t="shared" si="24"/>
        <v>0</v>
      </c>
      <c r="C128" s="277">
        <v>10000000</v>
      </c>
      <c r="D128" s="2">
        <f t="shared" si="25"/>
        <v>1.887858623719295E-11</v>
      </c>
      <c r="E128" s="269">
        <f t="shared" si="26"/>
        <v>1.8804582179143154E-10</v>
      </c>
      <c r="F128" s="274">
        <f t="shared" si="27"/>
        <v>1.8804582179143155E-17</v>
      </c>
    </row>
    <row r="129" spans="1:6" ht="13.5" thickBot="1">
      <c r="A129" s="262">
        <f t="shared" si="24"/>
        <v>0</v>
      </c>
      <c r="B129" s="263">
        <f t="shared" si="24"/>
        <v>0</v>
      </c>
      <c r="C129" s="278">
        <v>10000000</v>
      </c>
      <c r="D129" s="44">
        <f t="shared" si="25"/>
        <v>1.887858623719295E-11</v>
      </c>
      <c r="E129" s="272">
        <f t="shared" si="26"/>
        <v>1.8804582179143154E-10</v>
      </c>
      <c r="F129" s="275">
        <f t="shared" si="27"/>
        <v>1.8804582179143155E-17</v>
      </c>
    </row>
    <row r="131" spans="4:5" ht="12.75">
      <c r="D131" s="248">
        <f>SUM(D122:D130)</f>
        <v>0.9999999999999998</v>
      </c>
      <c r="E131" s="248">
        <f>SUM(E122:E130)</f>
        <v>9.960799999999997</v>
      </c>
    </row>
    <row r="132" ht="13.5" thickBot="1"/>
    <row r="133" spans="5:6" ht="13.5" thickBot="1">
      <c r="E133" s="251" t="s">
        <v>80</v>
      </c>
      <c r="F133" s="273">
        <f>SUM(F122:F130)</f>
        <v>9.995598231847202</v>
      </c>
    </row>
    <row r="134" ht="13.5" thickBot="1"/>
    <row r="135" spans="5:6" ht="13.5" thickBot="1">
      <c r="E135" s="251" t="s">
        <v>85</v>
      </c>
      <c r="F135" s="273">
        <f>F133/C118</f>
        <v>1.0034935177743958</v>
      </c>
    </row>
  </sheetData>
  <mergeCells count="16">
    <mergeCell ref="A2:L2"/>
    <mergeCell ref="I17:K17"/>
    <mergeCell ref="D20:H20"/>
    <mergeCell ref="D21:D22"/>
    <mergeCell ref="E21:E22"/>
    <mergeCell ref="F21:F22"/>
    <mergeCell ref="G21:G22"/>
    <mergeCell ref="H21:H22"/>
    <mergeCell ref="A66:D66"/>
    <mergeCell ref="A86:D86"/>
    <mergeCell ref="A89:E89"/>
    <mergeCell ref="A91:E91"/>
    <mergeCell ref="A92:E92"/>
    <mergeCell ref="A113:E113"/>
    <mergeCell ref="A115:E115"/>
    <mergeCell ref="A116:E11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6"/>
  <sheetViews>
    <sheetView showGridLines="0" workbookViewId="0" topLeftCell="A1">
      <selection activeCell="F9" sqref="F9"/>
    </sheetView>
  </sheetViews>
  <sheetFormatPr defaultColWidth="9.140625" defaultRowHeight="12.75"/>
  <cols>
    <col min="1" max="1" width="13.421875" style="0" customWidth="1"/>
    <col min="2" max="2" width="28.00390625" style="0" customWidth="1"/>
    <col min="3" max="3" width="20.421875" style="0" customWidth="1"/>
    <col min="4" max="4" width="14.7109375" style="0" customWidth="1"/>
    <col min="5" max="5" width="12.00390625" style="0" bestFit="1" customWidth="1"/>
    <col min="6" max="6" width="14.7109375" style="0" bestFit="1" customWidth="1"/>
    <col min="7" max="7" width="11.57421875" style="0" customWidth="1"/>
    <col min="8" max="8" width="13.57421875" style="0" customWidth="1"/>
    <col min="9" max="9" width="12.00390625" style="0" customWidth="1"/>
    <col min="10" max="10" width="12.57421875" style="0" customWidth="1"/>
    <col min="11" max="11" width="13.8515625" style="0" customWidth="1"/>
    <col min="12" max="12" width="15.7109375" style="0" customWidth="1"/>
    <col min="13" max="13" width="37.421875" style="0" customWidth="1"/>
    <col min="14" max="14" width="12.140625" style="0" bestFit="1" customWidth="1"/>
    <col min="15" max="15" width="10.8515625" style="0" bestFit="1" customWidth="1"/>
    <col min="16" max="16" width="15.8515625" style="0" bestFit="1" customWidth="1"/>
  </cols>
  <sheetData>
    <row r="1" spans="1:23" ht="23.25" customHeight="1" thickBot="1">
      <c r="A1" s="99" t="s">
        <v>57</v>
      </c>
      <c r="B1" s="100"/>
      <c r="C1" s="101" t="s">
        <v>56</v>
      </c>
      <c r="D1" s="102"/>
      <c r="E1" s="102"/>
      <c r="F1" s="102"/>
      <c r="G1" s="103"/>
      <c r="H1" s="103"/>
      <c r="I1" s="103"/>
      <c r="J1" s="103"/>
      <c r="K1" s="104"/>
      <c r="L1" s="105"/>
      <c r="M1" s="106"/>
      <c r="N1" s="84"/>
      <c r="O1" s="84"/>
      <c r="P1" s="85"/>
      <c r="Q1" s="4"/>
      <c r="R1" s="4"/>
      <c r="S1" s="4"/>
      <c r="T1" s="4"/>
      <c r="U1" s="4"/>
      <c r="V1" s="4"/>
      <c r="W1" s="4"/>
    </row>
    <row r="2" spans="1:23" ht="38.25" customHeight="1" thickBot="1" thickTop="1">
      <c r="A2" s="441" t="s">
        <v>62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2"/>
      <c r="M2" s="100"/>
      <c r="Q2" s="4"/>
      <c r="R2" s="4"/>
      <c r="S2" s="4"/>
      <c r="T2" s="4"/>
      <c r="U2" s="4"/>
      <c r="V2" s="4"/>
      <c r="W2" s="4"/>
    </row>
    <row r="3" spans="1:23" ht="14.25" thickBot="1" thickTop="1">
      <c r="A3" s="108"/>
      <c r="B3" s="109"/>
      <c r="C3" s="110" t="s">
        <v>49</v>
      </c>
      <c r="D3" s="110" t="s">
        <v>55</v>
      </c>
      <c r="E3" s="110" t="s">
        <v>54</v>
      </c>
      <c r="F3" s="110" t="s">
        <v>53</v>
      </c>
      <c r="G3" s="110" t="s">
        <v>52</v>
      </c>
      <c r="H3" s="110" t="s">
        <v>51</v>
      </c>
      <c r="I3" s="110" t="s">
        <v>50</v>
      </c>
      <c r="J3" s="110" t="s">
        <v>49</v>
      </c>
      <c r="K3" s="110" t="s">
        <v>47</v>
      </c>
      <c r="L3" s="111" t="s">
        <v>46</v>
      </c>
      <c r="M3" s="100"/>
      <c r="Q3" s="4"/>
      <c r="R3" s="4"/>
      <c r="S3" s="4"/>
      <c r="T3" s="4"/>
      <c r="U3" s="4"/>
      <c r="V3" s="4"/>
      <c r="W3" s="4"/>
    </row>
    <row r="4" spans="1:23" ht="12.75">
      <c r="A4" s="112"/>
      <c r="B4" s="113"/>
      <c r="C4" s="113"/>
      <c r="D4" s="113"/>
      <c r="E4" s="113"/>
      <c r="F4" s="113"/>
      <c r="G4" s="114"/>
      <c r="H4" s="114" t="s">
        <v>48</v>
      </c>
      <c r="I4" s="114"/>
      <c r="J4" s="114" t="s">
        <v>48</v>
      </c>
      <c r="K4" s="115" t="s">
        <v>47</v>
      </c>
      <c r="L4" s="280" t="s">
        <v>46</v>
      </c>
      <c r="M4" s="100"/>
      <c r="Q4" s="4"/>
      <c r="R4" s="4"/>
      <c r="S4" s="4"/>
      <c r="T4" s="4"/>
      <c r="U4" s="4"/>
      <c r="V4" s="4"/>
      <c r="W4" s="4"/>
    </row>
    <row r="5" spans="1:23" ht="12.75">
      <c r="A5" s="117" t="s">
        <v>45</v>
      </c>
      <c r="B5" s="118" t="s">
        <v>13</v>
      </c>
      <c r="C5" s="118" t="s">
        <v>44</v>
      </c>
      <c r="D5" s="118" t="s">
        <v>43</v>
      </c>
      <c r="E5" s="118" t="s">
        <v>42</v>
      </c>
      <c r="F5" s="118" t="s">
        <v>41</v>
      </c>
      <c r="G5" s="119" t="s">
        <v>40</v>
      </c>
      <c r="H5" s="119" t="s">
        <v>39</v>
      </c>
      <c r="I5" s="119" t="s">
        <v>11</v>
      </c>
      <c r="J5" s="119" t="s">
        <v>38</v>
      </c>
      <c r="K5" s="120" t="s">
        <v>37</v>
      </c>
      <c r="L5" s="281" t="s">
        <v>36</v>
      </c>
      <c r="M5" s="100"/>
      <c r="Q5" s="4"/>
      <c r="R5" s="4"/>
      <c r="S5" s="4"/>
      <c r="T5" s="4"/>
      <c r="U5" s="4"/>
      <c r="V5" s="4"/>
      <c r="W5" s="4"/>
    </row>
    <row r="6" spans="1:23" ht="12.75">
      <c r="A6" s="117" t="s">
        <v>34</v>
      </c>
      <c r="B6" s="118" t="s">
        <v>6</v>
      </c>
      <c r="C6" s="118" t="s">
        <v>33</v>
      </c>
      <c r="D6" s="118" t="s">
        <v>32</v>
      </c>
      <c r="E6" s="118" t="s">
        <v>32</v>
      </c>
      <c r="F6" s="118" t="s">
        <v>32</v>
      </c>
      <c r="G6" s="119" t="s">
        <v>31</v>
      </c>
      <c r="H6" s="119" t="s">
        <v>30</v>
      </c>
      <c r="I6" s="119" t="s">
        <v>29</v>
      </c>
      <c r="J6" s="119" t="s">
        <v>28</v>
      </c>
      <c r="K6" s="120" t="s">
        <v>27</v>
      </c>
      <c r="L6" s="281" t="s">
        <v>26</v>
      </c>
      <c r="M6" s="100"/>
      <c r="Q6" s="4"/>
      <c r="R6" s="4"/>
      <c r="S6" s="4"/>
      <c r="T6" s="4"/>
      <c r="U6" s="4"/>
      <c r="V6" s="4"/>
      <c r="W6" s="4"/>
    </row>
    <row r="7" spans="1:23" ht="12.75">
      <c r="A7" s="121" t="s">
        <v>24</v>
      </c>
      <c r="B7" s="122" t="s">
        <v>23</v>
      </c>
      <c r="C7" s="122">
        <v>99.9</v>
      </c>
      <c r="D7" s="123">
        <v>50</v>
      </c>
      <c r="E7" s="122">
        <v>92.1</v>
      </c>
      <c r="F7" s="122">
        <v>28.44</v>
      </c>
      <c r="G7" s="124">
        <f aca="true" t="shared" si="0" ref="G7:G14">+C7/E7</f>
        <v>1.0846905537459284</v>
      </c>
      <c r="H7" s="124">
        <f aca="true" t="shared" si="1" ref="H7:H14">+G7/$G$16</f>
        <v>0.9988154355254512</v>
      </c>
      <c r="I7" s="124">
        <f aca="true" t="shared" si="2" ref="I7:I14">H7*F7</f>
        <v>28.406310986343833</v>
      </c>
      <c r="J7" s="124">
        <f>I7/I16</f>
        <v>0.9960649803146215</v>
      </c>
      <c r="K7" s="125">
        <f aca="true" t="shared" si="3" ref="K7:K14">+I7/D7</f>
        <v>0.5681262197268766</v>
      </c>
      <c r="L7" s="282">
        <f>K7/MAX(K7:K14)</f>
        <v>1</v>
      </c>
      <c r="M7" s="100"/>
      <c r="Q7" s="4"/>
      <c r="R7" s="4"/>
      <c r="S7" s="4"/>
      <c r="T7" s="4"/>
      <c r="U7" s="4"/>
      <c r="V7" s="4"/>
      <c r="W7" s="4"/>
    </row>
    <row r="8" spans="1:23" ht="12.75">
      <c r="A8" s="121" t="s">
        <v>22</v>
      </c>
      <c r="B8" s="123" t="s">
        <v>21</v>
      </c>
      <c r="C8" s="123">
        <v>0.1</v>
      </c>
      <c r="D8" s="123">
        <v>0.5</v>
      </c>
      <c r="E8" s="123">
        <v>78.1</v>
      </c>
      <c r="F8" s="123">
        <v>95.18</v>
      </c>
      <c r="G8" s="124">
        <f t="shared" si="0"/>
        <v>0.0012804097311139566</v>
      </c>
      <c r="H8" s="124">
        <f t="shared" si="1"/>
        <v>0.0011790394954736307</v>
      </c>
      <c r="I8" s="124">
        <f t="shared" si="2"/>
        <v>0.11222097917918017</v>
      </c>
      <c r="J8" s="124">
        <f>I8/I16</f>
        <v>0.003935019491645182</v>
      </c>
      <c r="K8" s="125">
        <f t="shared" si="3"/>
        <v>0.22444195835836034</v>
      </c>
      <c r="L8" s="282">
        <f>K8/MAX(K7:K14)</f>
        <v>0.3950565042857193</v>
      </c>
      <c r="M8" s="100"/>
      <c r="Q8" s="4"/>
      <c r="R8" s="4"/>
      <c r="S8" s="4"/>
      <c r="T8" s="4"/>
      <c r="U8" s="4"/>
      <c r="V8" s="4"/>
      <c r="W8" s="4"/>
    </row>
    <row r="9" spans="1:23" ht="12.75">
      <c r="A9" s="121"/>
      <c r="B9" s="123"/>
      <c r="C9" s="123">
        <v>0.001</v>
      </c>
      <c r="D9" s="123">
        <v>1000</v>
      </c>
      <c r="E9" s="123">
        <v>1000</v>
      </c>
      <c r="F9" s="123">
        <v>0.001</v>
      </c>
      <c r="G9" s="124">
        <f t="shared" si="0"/>
        <v>1E-06</v>
      </c>
      <c r="H9" s="124">
        <f t="shared" si="1"/>
        <v>9.208298459649053E-07</v>
      </c>
      <c r="I9" s="124">
        <f t="shared" si="2"/>
        <v>9.208298459649053E-10</v>
      </c>
      <c r="J9" s="124">
        <f>I9/I16</f>
        <v>3.228882352358569E-11</v>
      </c>
      <c r="K9" s="125">
        <f t="shared" si="3"/>
        <v>9.208298459649053E-13</v>
      </c>
      <c r="L9" s="282">
        <f>K9/MAX(K7:K14)</f>
        <v>1.6208191313676544E-12</v>
      </c>
      <c r="M9" s="100"/>
      <c r="Q9" s="4"/>
      <c r="R9" s="4"/>
      <c r="S9" s="4"/>
      <c r="T9" s="4"/>
      <c r="U9" s="4"/>
      <c r="V9" s="4"/>
      <c r="W9" s="4"/>
    </row>
    <row r="10" spans="1:23" ht="12.75">
      <c r="A10" s="121"/>
      <c r="B10" s="123"/>
      <c r="C10" s="123">
        <v>0.001</v>
      </c>
      <c r="D10" s="123">
        <v>1000</v>
      </c>
      <c r="E10" s="123">
        <v>1000</v>
      </c>
      <c r="F10" s="123">
        <v>0.001</v>
      </c>
      <c r="G10" s="124">
        <f t="shared" si="0"/>
        <v>1E-06</v>
      </c>
      <c r="H10" s="124">
        <f t="shared" si="1"/>
        <v>9.208298459649053E-07</v>
      </c>
      <c r="I10" s="124">
        <f t="shared" si="2"/>
        <v>9.208298459649053E-10</v>
      </c>
      <c r="J10" s="124">
        <f>I10/I16</f>
        <v>3.228882352358569E-11</v>
      </c>
      <c r="K10" s="125">
        <f t="shared" si="3"/>
        <v>9.208298459649053E-13</v>
      </c>
      <c r="L10" s="282">
        <f>K10/MAX(K7:K14)</f>
        <v>1.6208191313676544E-12</v>
      </c>
      <c r="M10" s="100"/>
      <c r="Q10" s="4"/>
      <c r="R10" s="4"/>
      <c r="S10" s="4"/>
      <c r="T10" s="4"/>
      <c r="U10" s="4"/>
      <c r="V10" s="4"/>
      <c r="W10" s="4"/>
    </row>
    <row r="11" spans="1:23" ht="12.75">
      <c r="A11" s="121"/>
      <c r="B11" s="127"/>
      <c r="C11" s="123">
        <v>0.001</v>
      </c>
      <c r="D11" s="123">
        <v>1000</v>
      </c>
      <c r="E11" s="123">
        <v>1000</v>
      </c>
      <c r="F11" s="123">
        <v>0.001</v>
      </c>
      <c r="G11" s="124">
        <f t="shared" si="0"/>
        <v>1E-06</v>
      </c>
      <c r="H11" s="124">
        <f t="shared" si="1"/>
        <v>9.208298459649053E-07</v>
      </c>
      <c r="I11" s="124">
        <f t="shared" si="2"/>
        <v>9.208298459649053E-10</v>
      </c>
      <c r="J11" s="124">
        <f>I11/I16</f>
        <v>3.228882352358569E-11</v>
      </c>
      <c r="K11" s="125">
        <f t="shared" si="3"/>
        <v>9.208298459649053E-13</v>
      </c>
      <c r="L11" s="282">
        <f>K11/MAX(K7:K14)</f>
        <v>1.6208191313676544E-12</v>
      </c>
      <c r="M11" s="100"/>
      <c r="Q11" s="4"/>
      <c r="R11" s="4"/>
      <c r="S11" s="4"/>
      <c r="T11" s="4"/>
      <c r="U11" s="4"/>
      <c r="V11" s="4"/>
      <c r="W11" s="4"/>
    </row>
    <row r="12" spans="1:23" ht="12.75">
      <c r="A12" s="121"/>
      <c r="B12" s="123"/>
      <c r="C12" s="123">
        <v>0.001</v>
      </c>
      <c r="D12" s="123">
        <v>1000</v>
      </c>
      <c r="E12" s="123">
        <v>1000</v>
      </c>
      <c r="F12" s="123">
        <v>0.001</v>
      </c>
      <c r="G12" s="124">
        <f t="shared" si="0"/>
        <v>1E-06</v>
      </c>
      <c r="H12" s="124">
        <f t="shared" si="1"/>
        <v>9.208298459649053E-07</v>
      </c>
      <c r="I12" s="124">
        <f t="shared" si="2"/>
        <v>9.208298459649053E-10</v>
      </c>
      <c r="J12" s="124">
        <f>I12/I16</f>
        <v>3.228882352358569E-11</v>
      </c>
      <c r="K12" s="125">
        <f t="shared" si="3"/>
        <v>9.208298459649053E-13</v>
      </c>
      <c r="L12" s="282">
        <f>K12/MAX(K7:K14)</f>
        <v>1.6208191313676544E-12</v>
      </c>
      <c r="M12" s="100"/>
      <c r="Q12" s="4"/>
      <c r="R12" s="4"/>
      <c r="S12" s="4"/>
      <c r="T12" s="4"/>
      <c r="U12" s="4"/>
      <c r="V12" s="4"/>
      <c r="W12" s="4"/>
    </row>
    <row r="13" spans="1:23" ht="12.75">
      <c r="A13" s="121"/>
      <c r="B13" s="123"/>
      <c r="C13" s="123">
        <v>0.001</v>
      </c>
      <c r="D13" s="123">
        <v>1000</v>
      </c>
      <c r="E13" s="123">
        <v>1000</v>
      </c>
      <c r="F13" s="123">
        <v>0.001</v>
      </c>
      <c r="G13" s="124">
        <f t="shared" si="0"/>
        <v>1E-06</v>
      </c>
      <c r="H13" s="124">
        <f t="shared" si="1"/>
        <v>9.208298459649053E-07</v>
      </c>
      <c r="I13" s="124">
        <f t="shared" si="2"/>
        <v>9.208298459649053E-10</v>
      </c>
      <c r="J13" s="124">
        <f>I13/I16</f>
        <v>3.228882352358569E-11</v>
      </c>
      <c r="K13" s="125">
        <f t="shared" si="3"/>
        <v>9.208298459649053E-13</v>
      </c>
      <c r="L13" s="282">
        <f>K13/MAX(K7:K14)</f>
        <v>1.6208191313676544E-12</v>
      </c>
      <c r="M13" s="100"/>
      <c r="Q13" s="4"/>
      <c r="R13" s="4"/>
      <c r="S13" s="4"/>
      <c r="T13" s="4"/>
      <c r="U13" s="4"/>
      <c r="V13" s="4"/>
      <c r="W13" s="4"/>
    </row>
    <row r="14" spans="1:23" ht="13.5" thickBot="1">
      <c r="A14" s="128"/>
      <c r="B14" s="129"/>
      <c r="C14" s="129">
        <v>0.001</v>
      </c>
      <c r="D14" s="130">
        <v>1000</v>
      </c>
      <c r="E14" s="129">
        <v>1000</v>
      </c>
      <c r="F14" s="130">
        <v>0.001</v>
      </c>
      <c r="G14" s="131">
        <f t="shared" si="0"/>
        <v>1E-06</v>
      </c>
      <c r="H14" s="131">
        <f t="shared" si="1"/>
        <v>9.208298459649053E-07</v>
      </c>
      <c r="I14" s="131">
        <f t="shared" si="2"/>
        <v>9.208298459649053E-10</v>
      </c>
      <c r="J14" s="131">
        <f>I14/I16</f>
        <v>3.228882352358569E-11</v>
      </c>
      <c r="K14" s="132">
        <f t="shared" si="3"/>
        <v>9.208298459649053E-13</v>
      </c>
      <c r="L14" s="283">
        <f>K14/MAX(K7:K14)</f>
        <v>1.6208191313676544E-12</v>
      </c>
      <c r="M14" s="100"/>
      <c r="Q14" s="4"/>
      <c r="R14" s="4"/>
      <c r="S14" s="4"/>
      <c r="T14" s="4"/>
      <c r="U14" s="4"/>
      <c r="V14" s="4"/>
      <c r="W14" s="4"/>
    </row>
    <row r="15" spans="1:23" ht="12.75">
      <c r="A15" s="133"/>
      <c r="B15" s="134"/>
      <c r="C15" s="134"/>
      <c r="D15" s="135"/>
      <c r="E15" s="134"/>
      <c r="F15" s="134"/>
      <c r="G15" s="136"/>
      <c r="H15" s="136"/>
      <c r="I15" s="136"/>
      <c r="J15" s="136"/>
      <c r="K15" s="137"/>
      <c r="L15" s="138"/>
      <c r="M15" s="100"/>
      <c r="Q15" s="4"/>
      <c r="R15" s="4"/>
      <c r="S15" s="4"/>
      <c r="T15" s="4"/>
      <c r="U15" s="4"/>
      <c r="V15" s="4"/>
      <c r="W15" s="4"/>
    </row>
    <row r="16" spans="1:23" ht="12.75">
      <c r="A16" s="133"/>
      <c r="B16" s="140" t="s">
        <v>20</v>
      </c>
      <c r="C16" s="140">
        <f>SUM(C7:C15)</f>
        <v>100.00600000000003</v>
      </c>
      <c r="D16" s="140"/>
      <c r="E16" s="140"/>
      <c r="F16" s="140"/>
      <c r="G16" s="141">
        <f>SUM(G7:G14)</f>
        <v>1.0859769634770418</v>
      </c>
      <c r="H16" s="141">
        <f>SUM(H7:H14)</f>
        <v>1.0000000000000004</v>
      </c>
      <c r="I16" s="141">
        <f>SUM(I7:I14)</f>
        <v>28.518531971048002</v>
      </c>
      <c r="J16" s="136"/>
      <c r="K16" s="107"/>
      <c r="L16" s="107"/>
      <c r="M16" s="100"/>
      <c r="Q16" s="4"/>
      <c r="R16" s="4"/>
      <c r="S16" s="4"/>
      <c r="T16" s="4"/>
      <c r="U16" s="4"/>
      <c r="V16" s="4"/>
      <c r="W16" s="4"/>
    </row>
    <row r="17" spans="1:23" ht="12.75">
      <c r="A17" s="142"/>
      <c r="B17" s="143"/>
      <c r="C17" s="143"/>
      <c r="D17" s="143"/>
      <c r="E17" s="143"/>
      <c r="F17" s="143"/>
      <c r="G17" s="143"/>
      <c r="H17" s="143"/>
      <c r="I17" s="447"/>
      <c r="J17" s="447"/>
      <c r="K17" s="447"/>
      <c r="L17" s="284"/>
      <c r="M17" s="100"/>
      <c r="Q17" s="4"/>
      <c r="R17" s="4"/>
      <c r="S17" s="4"/>
      <c r="T17" s="4"/>
      <c r="U17" s="4"/>
      <c r="V17" s="4"/>
      <c r="W17" s="4"/>
    </row>
    <row r="18" spans="1:22" ht="12.75">
      <c r="A18" s="162" t="s">
        <v>15</v>
      </c>
      <c r="B18" s="107"/>
      <c r="C18" s="134"/>
      <c r="D18" s="134"/>
      <c r="E18" s="134"/>
      <c r="F18" s="107"/>
      <c r="G18" s="107"/>
      <c r="H18" s="107"/>
      <c r="I18" s="100"/>
      <c r="J18" s="100"/>
      <c r="K18" s="100"/>
      <c r="L18" s="285"/>
      <c r="M18" s="107"/>
      <c r="N18" s="4"/>
      <c r="O18" s="4"/>
      <c r="P18" s="4"/>
      <c r="Q18" s="4"/>
      <c r="R18" s="4"/>
      <c r="S18" s="4"/>
      <c r="T18" s="4"/>
      <c r="U18" s="4"/>
      <c r="V18" s="4"/>
    </row>
    <row r="19" spans="1:22" ht="13.5" thickBot="1">
      <c r="A19" s="162"/>
      <c r="B19" s="107"/>
      <c r="C19" s="134"/>
      <c r="D19" s="134"/>
      <c r="E19" s="134"/>
      <c r="F19" s="107"/>
      <c r="G19" s="107"/>
      <c r="H19" s="107"/>
      <c r="I19" s="100"/>
      <c r="J19" s="100"/>
      <c r="K19" s="100"/>
      <c r="L19" s="160"/>
      <c r="M19" s="107"/>
      <c r="N19" s="4"/>
      <c r="O19" s="4"/>
      <c r="P19" s="4"/>
      <c r="Q19" s="4"/>
      <c r="R19" s="4"/>
      <c r="S19" s="4"/>
      <c r="T19" s="4"/>
      <c r="U19" s="4"/>
      <c r="V19" s="4"/>
    </row>
    <row r="20" spans="1:22" ht="16.5" thickBot="1">
      <c r="A20" s="163"/>
      <c r="B20" s="164"/>
      <c r="C20" s="165"/>
      <c r="D20" s="443" t="s">
        <v>14</v>
      </c>
      <c r="E20" s="443"/>
      <c r="F20" s="443"/>
      <c r="G20" s="443"/>
      <c r="H20" s="444"/>
      <c r="I20" s="100"/>
      <c r="J20" s="100"/>
      <c r="K20" s="100"/>
      <c r="L20" s="160"/>
      <c r="M20" s="107"/>
      <c r="N20" s="4"/>
      <c r="O20" s="4"/>
      <c r="P20" s="4"/>
      <c r="Q20" s="4"/>
      <c r="R20" s="4"/>
      <c r="S20" s="4"/>
      <c r="T20" s="4"/>
      <c r="U20" s="4"/>
      <c r="V20" s="4"/>
    </row>
    <row r="21" spans="1:22" ht="13.5" thickTop="1">
      <c r="A21" s="166" t="s">
        <v>13</v>
      </c>
      <c r="B21" s="167" t="s">
        <v>12</v>
      </c>
      <c r="C21" s="168" t="s">
        <v>11</v>
      </c>
      <c r="D21" s="445" t="s">
        <v>10</v>
      </c>
      <c r="E21" s="445" t="s">
        <v>9</v>
      </c>
      <c r="F21" s="445" t="s">
        <v>8</v>
      </c>
      <c r="G21" s="445" t="s">
        <v>7</v>
      </c>
      <c r="H21" s="446" t="s">
        <v>69</v>
      </c>
      <c r="I21" s="100"/>
      <c r="J21" s="100"/>
      <c r="K21" s="100"/>
      <c r="L21" s="170"/>
      <c r="M21" s="171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166" t="s">
        <v>6</v>
      </c>
      <c r="B22" s="167" t="s">
        <v>5</v>
      </c>
      <c r="C22" s="167" t="s">
        <v>4</v>
      </c>
      <c r="D22" s="445"/>
      <c r="E22" s="445"/>
      <c r="F22" s="445"/>
      <c r="G22" s="445"/>
      <c r="H22" s="446"/>
      <c r="I22" s="100"/>
      <c r="J22" s="100"/>
      <c r="K22" s="100"/>
      <c r="L22" s="172"/>
      <c r="M22" s="107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173" t="str">
        <f aca="true" t="shared" si="4" ref="A23:A30">B7</f>
        <v>Toluene</v>
      </c>
      <c r="B23" s="174">
        <f aca="true" t="shared" si="5" ref="B23:B30">D7</f>
        <v>50</v>
      </c>
      <c r="C23" s="136">
        <f aca="true" t="shared" si="6" ref="C23:C30">I7</f>
        <v>28.406310986343833</v>
      </c>
      <c r="D23" s="175">
        <f aca="true" t="shared" si="7" ref="D23:D30">C23/760*10^6</f>
        <v>37376.72498203136</v>
      </c>
      <c r="E23" s="176">
        <f aca="true" t="shared" si="8" ref="E23:E30">D23/100</f>
        <v>373.76724982031357</v>
      </c>
      <c r="F23" s="176">
        <f aca="true" t="shared" si="9" ref="F23:F30">D23/1000</f>
        <v>37.37672498203136</v>
      </c>
      <c r="G23" s="176">
        <f aca="true" t="shared" si="10" ref="G23:G30">D23/10000</f>
        <v>3.737672498203136</v>
      </c>
      <c r="H23" s="286">
        <f aca="true" t="shared" si="11" ref="H23:H30">D23/100000</f>
        <v>0.3737672498203136</v>
      </c>
      <c r="I23" s="100"/>
      <c r="J23" s="100"/>
      <c r="K23" s="100"/>
      <c r="L23" s="172"/>
      <c r="M23" s="107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173" t="str">
        <f t="shared" si="4"/>
        <v>Benzene</v>
      </c>
      <c r="B24" s="174">
        <f t="shared" si="5"/>
        <v>0.5</v>
      </c>
      <c r="C24" s="136">
        <f t="shared" si="6"/>
        <v>0.11222097917918017</v>
      </c>
      <c r="D24" s="175">
        <f t="shared" si="7"/>
        <v>147.65918313050022</v>
      </c>
      <c r="E24" s="176">
        <f t="shared" si="8"/>
        <v>1.4765918313050022</v>
      </c>
      <c r="F24" s="176">
        <f t="shared" si="9"/>
        <v>0.14765918313050022</v>
      </c>
      <c r="G24" s="176">
        <f t="shared" si="10"/>
        <v>0.014765918313050023</v>
      </c>
      <c r="H24" s="286">
        <f t="shared" si="11"/>
        <v>0.0014765918313050022</v>
      </c>
      <c r="I24" s="100"/>
      <c r="J24" s="100"/>
      <c r="K24" s="100"/>
      <c r="L24" s="172"/>
      <c r="M24" s="107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173">
        <f t="shared" si="4"/>
        <v>0</v>
      </c>
      <c r="B25" s="174">
        <f t="shared" si="5"/>
        <v>1000</v>
      </c>
      <c r="C25" s="136">
        <f t="shared" si="6"/>
        <v>9.208298459649053E-10</v>
      </c>
      <c r="D25" s="175">
        <f t="shared" si="7"/>
        <v>1.2116182183748754E-06</v>
      </c>
      <c r="E25" s="176">
        <f t="shared" si="8"/>
        <v>1.2116182183748754E-08</v>
      </c>
      <c r="F25" s="176">
        <f t="shared" si="9"/>
        <v>1.2116182183748754E-09</v>
      </c>
      <c r="G25" s="176">
        <f t="shared" si="10"/>
        <v>1.2116182183748755E-10</v>
      </c>
      <c r="H25" s="286">
        <f t="shared" si="11"/>
        <v>1.2116182183748753E-11</v>
      </c>
      <c r="I25" s="100"/>
      <c r="J25" s="100"/>
      <c r="K25" s="100"/>
      <c r="L25" s="172"/>
      <c r="M25" s="107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173">
        <f t="shared" si="4"/>
        <v>0</v>
      </c>
      <c r="B26" s="174">
        <f t="shared" si="5"/>
        <v>1000</v>
      </c>
      <c r="C26" s="136">
        <f t="shared" si="6"/>
        <v>9.208298459649053E-10</v>
      </c>
      <c r="D26" s="175">
        <f t="shared" si="7"/>
        <v>1.2116182183748754E-06</v>
      </c>
      <c r="E26" s="176">
        <f t="shared" si="8"/>
        <v>1.2116182183748754E-08</v>
      </c>
      <c r="F26" s="176">
        <f t="shared" si="9"/>
        <v>1.2116182183748754E-09</v>
      </c>
      <c r="G26" s="176">
        <f t="shared" si="10"/>
        <v>1.2116182183748755E-10</v>
      </c>
      <c r="H26" s="286">
        <f t="shared" si="11"/>
        <v>1.2116182183748753E-11</v>
      </c>
      <c r="I26" s="100"/>
      <c r="J26" s="100"/>
      <c r="K26" s="100"/>
      <c r="L26" s="172"/>
      <c r="M26" s="107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173">
        <f t="shared" si="4"/>
        <v>0</v>
      </c>
      <c r="B27" s="174">
        <f t="shared" si="5"/>
        <v>1000</v>
      </c>
      <c r="C27" s="136">
        <f t="shared" si="6"/>
        <v>9.208298459649053E-10</v>
      </c>
      <c r="D27" s="175">
        <f t="shared" si="7"/>
        <v>1.2116182183748754E-06</v>
      </c>
      <c r="E27" s="176">
        <f t="shared" si="8"/>
        <v>1.2116182183748754E-08</v>
      </c>
      <c r="F27" s="176">
        <f t="shared" si="9"/>
        <v>1.2116182183748754E-09</v>
      </c>
      <c r="G27" s="176">
        <f t="shared" si="10"/>
        <v>1.2116182183748755E-10</v>
      </c>
      <c r="H27" s="286">
        <f t="shared" si="11"/>
        <v>1.2116182183748753E-11</v>
      </c>
      <c r="I27" s="100"/>
      <c r="J27" s="100"/>
      <c r="K27" s="100"/>
      <c r="L27" s="172"/>
      <c r="M27" s="107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173">
        <f t="shared" si="4"/>
        <v>0</v>
      </c>
      <c r="B28" s="174">
        <f t="shared" si="5"/>
        <v>1000</v>
      </c>
      <c r="C28" s="136">
        <f t="shared" si="6"/>
        <v>9.208298459649053E-10</v>
      </c>
      <c r="D28" s="175">
        <f t="shared" si="7"/>
        <v>1.2116182183748754E-06</v>
      </c>
      <c r="E28" s="176">
        <f t="shared" si="8"/>
        <v>1.2116182183748754E-08</v>
      </c>
      <c r="F28" s="176">
        <f t="shared" si="9"/>
        <v>1.2116182183748754E-09</v>
      </c>
      <c r="G28" s="176">
        <f t="shared" si="10"/>
        <v>1.2116182183748755E-10</v>
      </c>
      <c r="H28" s="286">
        <f t="shared" si="11"/>
        <v>1.2116182183748753E-11</v>
      </c>
      <c r="I28" s="100"/>
      <c r="J28" s="100"/>
      <c r="K28" s="100"/>
      <c r="L28" s="172"/>
      <c r="M28" s="107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173">
        <f t="shared" si="4"/>
        <v>0</v>
      </c>
      <c r="B29" s="174">
        <f t="shared" si="5"/>
        <v>1000</v>
      </c>
      <c r="C29" s="136">
        <f t="shared" si="6"/>
        <v>9.208298459649053E-10</v>
      </c>
      <c r="D29" s="175">
        <f t="shared" si="7"/>
        <v>1.2116182183748754E-06</v>
      </c>
      <c r="E29" s="176">
        <f t="shared" si="8"/>
        <v>1.2116182183748754E-08</v>
      </c>
      <c r="F29" s="176">
        <f t="shared" si="9"/>
        <v>1.2116182183748754E-09</v>
      </c>
      <c r="G29" s="176">
        <f t="shared" si="10"/>
        <v>1.2116182183748755E-10</v>
      </c>
      <c r="H29" s="286">
        <f t="shared" si="11"/>
        <v>1.2116182183748753E-11</v>
      </c>
      <c r="I29" s="100"/>
      <c r="J29" s="100"/>
      <c r="K29" s="100"/>
      <c r="L29" s="172"/>
      <c r="M29" s="107"/>
      <c r="N29" s="4"/>
      <c r="O29" s="4"/>
      <c r="P29" s="4"/>
      <c r="Q29" s="4"/>
      <c r="R29" s="4"/>
      <c r="S29" s="4"/>
      <c r="T29" s="4"/>
      <c r="U29" s="4"/>
      <c r="V29" s="4"/>
    </row>
    <row r="30" spans="1:22" ht="13.5" thickBot="1">
      <c r="A30" s="178">
        <f t="shared" si="4"/>
        <v>0</v>
      </c>
      <c r="B30" s="179">
        <f t="shared" si="5"/>
        <v>1000</v>
      </c>
      <c r="C30" s="180">
        <f t="shared" si="6"/>
        <v>9.208298459649053E-10</v>
      </c>
      <c r="D30" s="181">
        <f t="shared" si="7"/>
        <v>1.2116182183748754E-06</v>
      </c>
      <c r="E30" s="182">
        <f t="shared" si="8"/>
        <v>1.2116182183748754E-08</v>
      </c>
      <c r="F30" s="182">
        <f t="shared" si="9"/>
        <v>1.2116182183748754E-09</v>
      </c>
      <c r="G30" s="182">
        <f t="shared" si="10"/>
        <v>1.2116182183748755E-10</v>
      </c>
      <c r="H30" s="287">
        <f t="shared" si="11"/>
        <v>1.2116182183748753E-11</v>
      </c>
      <c r="I30" s="100"/>
      <c r="J30" s="100"/>
      <c r="K30" s="100"/>
      <c r="L30" s="172"/>
      <c r="M30" s="107"/>
      <c r="N30" s="4"/>
      <c r="O30" s="4"/>
      <c r="P30" s="4"/>
      <c r="Q30" s="4"/>
      <c r="R30" s="4"/>
      <c r="S30" s="4"/>
      <c r="T30" s="4"/>
      <c r="U30" s="4"/>
      <c r="V30" s="4"/>
    </row>
    <row r="31" spans="1:23" ht="12.75">
      <c r="A31" s="133"/>
      <c r="B31" s="134"/>
      <c r="C31" s="174"/>
      <c r="D31" s="136"/>
      <c r="E31" s="183"/>
      <c r="F31" s="184"/>
      <c r="G31" s="185"/>
      <c r="H31" s="185"/>
      <c r="I31" s="185"/>
      <c r="J31" s="177"/>
      <c r="K31" s="177"/>
      <c r="L31" s="107"/>
      <c r="M31" s="172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 thickBot="1">
      <c r="A32" s="133"/>
      <c r="B32" s="134"/>
      <c r="C32" s="174"/>
      <c r="D32" s="136"/>
      <c r="E32" s="183"/>
      <c r="F32" s="184"/>
      <c r="G32" s="185"/>
      <c r="H32" s="185"/>
      <c r="I32" s="185"/>
      <c r="J32" s="177"/>
      <c r="K32" s="177"/>
      <c r="L32" s="107"/>
      <c r="M32" s="172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144"/>
      <c r="B33" s="145" t="s">
        <v>19</v>
      </c>
      <c r="C33" s="146"/>
      <c r="D33" s="136"/>
      <c r="E33" s="183"/>
      <c r="F33" s="184"/>
      <c r="G33" s="185"/>
      <c r="H33" s="185"/>
      <c r="I33" s="185"/>
      <c r="J33" s="177"/>
      <c r="K33" s="177"/>
      <c r="L33" s="107"/>
      <c r="M33" s="172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149" t="s">
        <v>18</v>
      </c>
      <c r="B34" s="150" t="s">
        <v>17</v>
      </c>
      <c r="C34" s="151" t="s">
        <v>16</v>
      </c>
      <c r="D34" s="136"/>
      <c r="E34" s="183"/>
      <c r="F34" s="184"/>
      <c r="G34" s="185"/>
      <c r="H34" s="185"/>
      <c r="I34" s="185"/>
      <c r="J34" s="177"/>
      <c r="K34" s="177"/>
      <c r="L34" s="107"/>
      <c r="M34" s="172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153">
        <f aca="true" t="shared" si="12" ref="A35:A42">C7</f>
        <v>99.9</v>
      </c>
      <c r="B35" s="154">
        <f aca="true" t="shared" si="13" ref="B35:B42">A35/100</f>
        <v>0.9990000000000001</v>
      </c>
      <c r="C35" s="155">
        <f aca="true" t="shared" si="14" ref="C35:C42">B35*E7</f>
        <v>92.0079</v>
      </c>
      <c r="D35" s="136"/>
      <c r="E35" s="183"/>
      <c r="F35" s="184"/>
      <c r="G35" s="185"/>
      <c r="H35" s="185"/>
      <c r="I35" s="185"/>
      <c r="J35" s="177"/>
      <c r="K35" s="177"/>
      <c r="L35" s="107"/>
      <c r="M35" s="172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159">
        <f t="shared" si="12"/>
        <v>0.1</v>
      </c>
      <c r="B36" s="154">
        <f t="shared" si="13"/>
        <v>0.001</v>
      </c>
      <c r="C36" s="155">
        <f t="shared" si="14"/>
        <v>0.0781</v>
      </c>
      <c r="D36" s="136"/>
      <c r="E36" s="183"/>
      <c r="F36" s="184"/>
      <c r="G36" s="185"/>
      <c r="H36" s="185"/>
      <c r="I36" s="185"/>
      <c r="J36" s="177"/>
      <c r="K36" s="177"/>
      <c r="L36" s="107"/>
      <c r="M36" s="172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159">
        <f t="shared" si="12"/>
        <v>0.001</v>
      </c>
      <c r="B37" s="154">
        <f t="shared" si="13"/>
        <v>1E-05</v>
      </c>
      <c r="C37" s="155">
        <f t="shared" si="14"/>
        <v>0.01</v>
      </c>
      <c r="D37" s="136"/>
      <c r="E37" s="183"/>
      <c r="F37" s="184"/>
      <c r="G37" s="185"/>
      <c r="H37" s="185"/>
      <c r="I37" s="185"/>
      <c r="J37" s="177"/>
      <c r="K37" s="177"/>
      <c r="L37" s="107"/>
      <c r="M37" s="172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159">
        <f t="shared" si="12"/>
        <v>0.001</v>
      </c>
      <c r="B38" s="154">
        <f t="shared" si="13"/>
        <v>1E-05</v>
      </c>
      <c r="C38" s="155">
        <f t="shared" si="14"/>
        <v>0.01</v>
      </c>
      <c r="D38" s="136"/>
      <c r="E38" s="183"/>
      <c r="F38" s="184"/>
      <c r="G38" s="185"/>
      <c r="H38" s="185"/>
      <c r="I38" s="185"/>
      <c r="J38" s="177"/>
      <c r="K38" s="177"/>
      <c r="L38" s="107"/>
      <c r="M38" s="172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159">
        <f t="shared" si="12"/>
        <v>0.001</v>
      </c>
      <c r="B39" s="154">
        <f t="shared" si="13"/>
        <v>1E-05</v>
      </c>
      <c r="C39" s="155">
        <f t="shared" si="14"/>
        <v>0.01</v>
      </c>
      <c r="D39" s="136"/>
      <c r="E39" s="183"/>
      <c r="F39" s="184"/>
      <c r="G39" s="185"/>
      <c r="H39" s="185"/>
      <c r="I39" s="185"/>
      <c r="J39" s="177"/>
      <c r="K39" s="177"/>
      <c r="L39" s="107"/>
      <c r="M39" s="172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159">
        <f t="shared" si="12"/>
        <v>0.001</v>
      </c>
      <c r="B40" s="154">
        <f t="shared" si="13"/>
        <v>1E-05</v>
      </c>
      <c r="C40" s="155">
        <f t="shared" si="14"/>
        <v>0.01</v>
      </c>
      <c r="D40" s="136"/>
      <c r="E40" s="183"/>
      <c r="F40" s="184"/>
      <c r="G40" s="185"/>
      <c r="H40" s="185"/>
      <c r="I40" s="185"/>
      <c r="J40" s="177"/>
      <c r="K40" s="177"/>
      <c r="L40" s="107"/>
      <c r="M40" s="172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159">
        <f t="shared" si="12"/>
        <v>0.001</v>
      </c>
      <c r="B41" s="154">
        <f t="shared" si="13"/>
        <v>1E-05</v>
      </c>
      <c r="C41" s="155">
        <f t="shared" si="14"/>
        <v>0.01</v>
      </c>
      <c r="D41" s="136"/>
      <c r="E41" s="183"/>
      <c r="F41" s="184"/>
      <c r="G41" s="185"/>
      <c r="H41" s="185"/>
      <c r="I41" s="185"/>
      <c r="J41" s="177"/>
      <c r="K41" s="177"/>
      <c r="L41" s="107"/>
      <c r="M41" s="172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159">
        <f t="shared" si="12"/>
        <v>0.001</v>
      </c>
      <c r="B42" s="154">
        <f t="shared" si="13"/>
        <v>1E-05</v>
      </c>
      <c r="C42" s="155">
        <f t="shared" si="14"/>
        <v>0.01</v>
      </c>
      <c r="D42" s="136"/>
      <c r="E42" s="183"/>
      <c r="F42" s="184"/>
      <c r="G42" s="185"/>
      <c r="H42" s="185"/>
      <c r="I42" s="185"/>
      <c r="J42" s="177"/>
      <c r="K42" s="177"/>
      <c r="L42" s="107"/>
      <c r="M42" s="172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153"/>
      <c r="B43" s="154"/>
      <c r="C43" s="155"/>
      <c r="D43" s="136"/>
      <c r="E43" s="183"/>
      <c r="F43" s="184"/>
      <c r="G43" s="185"/>
      <c r="H43" s="185"/>
      <c r="I43" s="185"/>
      <c r="J43" s="177"/>
      <c r="K43" s="177"/>
      <c r="L43" s="107"/>
      <c r="M43" s="172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3.5" thickBot="1">
      <c r="A44" s="288"/>
      <c r="B44" s="289" t="s">
        <v>63</v>
      </c>
      <c r="C44" s="290">
        <f>SUM(C35:C42)</f>
        <v>92.14600000000004</v>
      </c>
      <c r="D44" s="136"/>
      <c r="E44" s="183"/>
      <c r="F44" s="184"/>
      <c r="G44" s="185"/>
      <c r="H44" s="185"/>
      <c r="I44" s="185"/>
      <c r="J44" s="177"/>
      <c r="K44" s="177"/>
      <c r="L44" s="107"/>
      <c r="M44" s="172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133"/>
      <c r="B45" s="134"/>
      <c r="C45" s="174"/>
      <c r="D45" s="136"/>
      <c r="E45" s="183"/>
      <c r="F45" s="184"/>
      <c r="G45" s="185"/>
      <c r="H45" s="185"/>
      <c r="I45" s="185"/>
      <c r="J45" s="177"/>
      <c r="K45" s="177"/>
      <c r="L45" s="107"/>
      <c r="M45" s="172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133"/>
      <c r="B46" s="134"/>
      <c r="C46" s="174"/>
      <c r="D46" s="136"/>
      <c r="E46" s="183"/>
      <c r="F46" s="186"/>
      <c r="G46" s="186"/>
      <c r="H46" s="185"/>
      <c r="I46" s="185"/>
      <c r="J46" s="177"/>
      <c r="K46" s="177"/>
      <c r="L46" s="100"/>
      <c r="M46" s="172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91" t="s">
        <v>70</v>
      </c>
      <c r="B47" s="169"/>
      <c r="C47" s="158"/>
      <c r="D47" s="136"/>
      <c r="E47" s="183"/>
      <c r="F47" s="186"/>
      <c r="G47" s="186"/>
      <c r="H47" s="185"/>
      <c r="I47" s="185"/>
      <c r="J47" s="177"/>
      <c r="K47" s="177"/>
      <c r="L47" s="177"/>
      <c r="M47" s="172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.5" thickBot="1">
      <c r="A48" s="291"/>
      <c r="B48" s="169"/>
      <c r="C48" s="158"/>
      <c r="D48" s="136"/>
      <c r="E48" s="183"/>
      <c r="F48" s="186"/>
      <c r="G48" s="186"/>
      <c r="H48" s="185"/>
      <c r="I48" s="185"/>
      <c r="J48" s="177"/>
      <c r="K48" s="177"/>
      <c r="L48" s="177"/>
      <c r="M48" s="172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292" t="str">
        <f aca="true" t="shared" si="15" ref="A49:B58">A5</f>
        <v>CAS</v>
      </c>
      <c r="B49" s="293" t="str">
        <f t="shared" si="15"/>
        <v>Chemical</v>
      </c>
      <c r="C49" s="294"/>
      <c r="D49" s="295"/>
      <c r="E49" s="183"/>
      <c r="F49" s="186"/>
      <c r="G49" s="186"/>
      <c r="H49" s="185"/>
      <c r="I49" s="185"/>
      <c r="J49" s="177"/>
      <c r="K49" s="177"/>
      <c r="L49" s="177"/>
      <c r="M49" s="172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296" t="str">
        <f t="shared" si="15"/>
        <v>Number</v>
      </c>
      <c r="B50" s="297" t="str">
        <f t="shared" si="15"/>
        <v>Information</v>
      </c>
      <c r="C50" s="298" t="s">
        <v>3</v>
      </c>
      <c r="D50" s="299" t="s">
        <v>71</v>
      </c>
      <c r="E50" s="183"/>
      <c r="F50" s="186"/>
      <c r="G50" s="186"/>
      <c r="H50" s="185"/>
      <c r="I50" s="185"/>
      <c r="J50" s="177"/>
      <c r="K50" s="177"/>
      <c r="L50" s="177"/>
      <c r="M50" s="172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300" t="str">
        <f t="shared" si="15"/>
        <v>108-88-3</v>
      </c>
      <c r="B51" s="301" t="str">
        <f t="shared" si="15"/>
        <v>Toluene</v>
      </c>
      <c r="C51" s="302">
        <f>(D7*E7)/24.5</f>
        <v>187.9591836734694</v>
      </c>
      <c r="D51" s="303">
        <f aca="true" t="shared" si="16" ref="D51:D58">B35/C51</f>
        <v>0.005314983713355049</v>
      </c>
      <c r="E51" s="183"/>
      <c r="F51" s="186"/>
      <c r="G51" s="186"/>
      <c r="H51" s="185"/>
      <c r="I51" s="185"/>
      <c r="J51" s="177"/>
      <c r="K51" s="177"/>
      <c r="L51" s="177"/>
      <c r="M51" s="172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300" t="str">
        <f t="shared" si="15"/>
        <v>71-43-2</v>
      </c>
      <c r="B52" s="301" t="str">
        <f t="shared" si="15"/>
        <v>Benzene</v>
      </c>
      <c r="C52" s="302">
        <f>(D8*E8)/24.5</f>
        <v>1.593877551020408</v>
      </c>
      <c r="D52" s="303">
        <f t="shared" si="16"/>
        <v>0.0006274007682458388</v>
      </c>
      <c r="E52" s="183"/>
      <c r="F52" s="186"/>
      <c r="G52" s="186"/>
      <c r="H52" s="185"/>
      <c r="I52" s="185"/>
      <c r="J52" s="177"/>
      <c r="K52" s="177"/>
      <c r="L52" s="177"/>
      <c r="M52" s="172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300">
        <f t="shared" si="15"/>
        <v>0</v>
      </c>
      <c r="B53" s="301">
        <f t="shared" si="15"/>
        <v>0</v>
      </c>
      <c r="C53" s="302">
        <f>(D11*E11)/24.5</f>
        <v>40816.32653061225</v>
      </c>
      <c r="D53" s="303">
        <f t="shared" si="16"/>
        <v>2.45E-10</v>
      </c>
      <c r="E53" s="183"/>
      <c r="F53" s="186"/>
      <c r="G53" s="186"/>
      <c r="H53" s="185"/>
      <c r="I53" s="185"/>
      <c r="J53" s="177"/>
      <c r="K53" s="177"/>
      <c r="L53" s="177"/>
      <c r="M53" s="172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300">
        <f t="shared" si="15"/>
        <v>0</v>
      </c>
      <c r="B54" s="301">
        <f t="shared" si="15"/>
        <v>0</v>
      </c>
      <c r="C54" s="302">
        <f>(D12*E12)/24.5</f>
        <v>40816.32653061225</v>
      </c>
      <c r="D54" s="303">
        <f t="shared" si="16"/>
        <v>2.45E-10</v>
      </c>
      <c r="E54" s="183"/>
      <c r="F54" s="186"/>
      <c r="G54" s="186"/>
      <c r="H54" s="185"/>
      <c r="I54" s="185"/>
      <c r="J54" s="177"/>
      <c r="K54" s="177"/>
      <c r="L54" s="177"/>
      <c r="M54" s="172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>
      <c r="A55" s="300">
        <f t="shared" si="15"/>
        <v>0</v>
      </c>
      <c r="B55" s="301">
        <f t="shared" si="15"/>
        <v>0</v>
      </c>
      <c r="C55" s="302">
        <f>(D13*E13)/24.5</f>
        <v>40816.32653061225</v>
      </c>
      <c r="D55" s="303">
        <f t="shared" si="16"/>
        <v>2.45E-10</v>
      </c>
      <c r="E55" s="183"/>
      <c r="F55" s="186"/>
      <c r="G55" s="186"/>
      <c r="H55" s="185"/>
      <c r="I55" s="185"/>
      <c r="J55" s="177"/>
      <c r="K55" s="177"/>
      <c r="L55" s="177"/>
      <c r="M55" s="172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>
      <c r="A56" s="300">
        <f t="shared" si="15"/>
        <v>0</v>
      </c>
      <c r="B56" s="301">
        <f t="shared" si="15"/>
        <v>0</v>
      </c>
      <c r="C56" s="302">
        <f>(D14*E14)/24.5</f>
        <v>40816.32653061225</v>
      </c>
      <c r="D56" s="303">
        <f t="shared" si="16"/>
        <v>2.45E-10</v>
      </c>
      <c r="E56" s="183"/>
      <c r="F56" s="186"/>
      <c r="G56" s="186"/>
      <c r="H56" s="185"/>
      <c r="I56" s="185"/>
      <c r="J56" s="177"/>
      <c r="K56" s="177"/>
      <c r="L56" s="177"/>
      <c r="M56" s="172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300">
        <f t="shared" si="15"/>
        <v>0</v>
      </c>
      <c r="B57" s="301">
        <f t="shared" si="15"/>
        <v>0</v>
      </c>
      <c r="C57" s="302">
        <f>(D13*E13)/24.5</f>
        <v>40816.32653061225</v>
      </c>
      <c r="D57" s="303">
        <f t="shared" si="16"/>
        <v>2.45E-10</v>
      </c>
      <c r="E57" s="183"/>
      <c r="F57" s="186"/>
      <c r="G57" s="186"/>
      <c r="H57" s="185"/>
      <c r="I57" s="185"/>
      <c r="J57" s="177"/>
      <c r="K57" s="177"/>
      <c r="L57" s="177"/>
      <c r="M57" s="172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 thickBot="1">
      <c r="A58" s="304">
        <f t="shared" si="15"/>
        <v>0</v>
      </c>
      <c r="B58" s="305">
        <f t="shared" si="15"/>
        <v>0</v>
      </c>
      <c r="C58" s="306">
        <f>(D14*E14)/24.5</f>
        <v>40816.32653061225</v>
      </c>
      <c r="D58" s="307">
        <f t="shared" si="16"/>
        <v>2.45E-10</v>
      </c>
      <c r="E58" s="183"/>
      <c r="F58" s="186"/>
      <c r="G58" s="186"/>
      <c r="H58" s="185"/>
      <c r="I58" s="185"/>
      <c r="J58" s="177"/>
      <c r="K58" s="177"/>
      <c r="L58" s="177"/>
      <c r="M58" s="172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308"/>
      <c r="B59" s="308"/>
      <c r="C59" s="309"/>
      <c r="D59" s="309"/>
      <c r="E59" s="183"/>
      <c r="F59" s="186"/>
      <c r="G59" s="186"/>
      <c r="H59" s="185"/>
      <c r="I59" s="185"/>
      <c r="J59" s="177"/>
      <c r="K59" s="177"/>
      <c r="L59" s="177"/>
      <c r="M59" s="172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>
      <c r="A60" s="133"/>
      <c r="B60" s="134"/>
      <c r="C60" s="174"/>
      <c r="D60" s="309">
        <f>SUM(D51:D58)</f>
        <v>0.00594238595160089</v>
      </c>
      <c r="E60" s="183"/>
      <c r="F60" s="186"/>
      <c r="G60" s="186"/>
      <c r="H60" s="185"/>
      <c r="I60" s="185"/>
      <c r="J60" s="177"/>
      <c r="K60" s="177"/>
      <c r="L60" s="177"/>
      <c r="M60" s="172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 thickBot="1">
      <c r="A61" s="133"/>
      <c r="B61" s="134"/>
      <c r="C61" s="174"/>
      <c r="D61" s="177"/>
      <c r="E61" s="183"/>
      <c r="F61" s="186"/>
      <c r="G61" s="186"/>
      <c r="H61" s="185"/>
      <c r="I61" s="185"/>
      <c r="J61" s="177"/>
      <c r="K61" s="177"/>
      <c r="L61" s="177"/>
      <c r="M61" s="172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>
      <c r="A62" s="187" t="s">
        <v>2</v>
      </c>
      <c r="B62" s="188"/>
      <c r="C62" s="189">
        <f>1/D60</f>
        <v>168.2825733879837</v>
      </c>
      <c r="D62" s="190" t="s">
        <v>1</v>
      </c>
      <c r="E62" s="183"/>
      <c r="F62" s="186"/>
      <c r="G62" s="186"/>
      <c r="H62" s="185"/>
      <c r="I62" s="185"/>
      <c r="J62" s="177"/>
      <c r="K62" s="177"/>
      <c r="L62" s="177"/>
      <c r="M62" s="172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.5" thickBot="1">
      <c r="A63" s="191" t="s">
        <v>0</v>
      </c>
      <c r="B63" s="192"/>
      <c r="C63" s="193">
        <f>(C62*24.5)/C44</f>
        <v>44.74337516555899</v>
      </c>
      <c r="D63" s="194"/>
      <c r="E63" s="183"/>
      <c r="F63" s="186"/>
      <c r="G63" s="186"/>
      <c r="H63" s="185"/>
      <c r="I63" s="185"/>
      <c r="J63" s="177"/>
      <c r="K63" s="177"/>
      <c r="L63" s="177"/>
      <c r="M63" s="172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133"/>
      <c r="B64" s="134"/>
      <c r="C64" s="174"/>
      <c r="D64" s="136"/>
      <c r="E64" s="183"/>
      <c r="F64" s="186"/>
      <c r="G64" s="186"/>
      <c r="H64" s="185"/>
      <c r="I64" s="185"/>
      <c r="J64" s="177"/>
      <c r="K64" s="177"/>
      <c r="L64" s="177"/>
      <c r="M64" s="172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310" t="s">
        <v>92</v>
      </c>
      <c r="B65" s="107"/>
      <c r="C65" s="107"/>
      <c r="D65" s="134"/>
      <c r="E65" s="134"/>
      <c r="F65" s="134"/>
      <c r="G65" s="107"/>
      <c r="H65" s="107"/>
      <c r="I65" s="107"/>
      <c r="J65" s="100"/>
      <c r="K65" s="100"/>
      <c r="L65" s="100"/>
      <c r="M65" s="100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58.5" customHeight="1" thickBot="1">
      <c r="A66" s="467" t="s">
        <v>68</v>
      </c>
      <c r="B66" s="468"/>
      <c r="C66" s="468"/>
      <c r="D66" s="468"/>
      <c r="E66" s="311"/>
      <c r="F66" s="311"/>
      <c r="G66" s="107"/>
      <c r="H66" s="107"/>
      <c r="I66" s="107"/>
      <c r="J66" s="100"/>
      <c r="K66" s="100"/>
      <c r="L66" s="100"/>
      <c r="M66" s="100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4.25" thickBot="1" thickTop="1">
      <c r="A67" s="133"/>
      <c r="B67" s="107"/>
      <c r="C67" s="312"/>
      <c r="D67" s="313"/>
      <c r="E67" s="107"/>
      <c r="F67" s="107"/>
      <c r="G67" s="107"/>
      <c r="H67" s="107"/>
      <c r="I67" s="107"/>
      <c r="J67" s="107"/>
      <c r="K67" s="107"/>
      <c r="L67" s="107"/>
      <c r="M67" s="172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13" ht="12.75">
      <c r="A68" s="314"/>
      <c r="B68" s="315"/>
      <c r="C68" s="316" t="s">
        <v>58</v>
      </c>
      <c r="D68" s="116"/>
      <c r="E68" s="317"/>
      <c r="F68" s="317"/>
      <c r="G68" s="100"/>
      <c r="H68" s="100"/>
      <c r="I68" s="100"/>
      <c r="J68" s="100"/>
      <c r="K68" s="100"/>
      <c r="L68" s="100"/>
      <c r="M68" s="195"/>
    </row>
    <row r="69" spans="1:13" ht="12.75">
      <c r="A69" s="318" t="str">
        <f aca="true" t="shared" si="17" ref="A69:B78">A5</f>
        <v>CAS</v>
      </c>
      <c r="B69" s="319" t="str">
        <f t="shared" si="17"/>
        <v>Chemical</v>
      </c>
      <c r="C69" s="320" t="s">
        <v>67</v>
      </c>
      <c r="D69" s="321" t="s">
        <v>35</v>
      </c>
      <c r="E69" s="322"/>
      <c r="F69" s="322"/>
      <c r="G69" s="100"/>
      <c r="H69" s="100"/>
      <c r="I69" s="100"/>
      <c r="J69" s="100"/>
      <c r="K69" s="100"/>
      <c r="L69" s="100"/>
      <c r="M69" s="100"/>
    </row>
    <row r="70" spans="1:13" ht="12.75">
      <c r="A70" s="318" t="str">
        <f t="shared" si="17"/>
        <v>Number</v>
      </c>
      <c r="B70" s="319" t="str">
        <f t="shared" si="17"/>
        <v>Information</v>
      </c>
      <c r="C70" s="320" t="s">
        <v>5</v>
      </c>
      <c r="D70" s="321" t="s">
        <v>25</v>
      </c>
      <c r="E70" s="322"/>
      <c r="F70" s="322"/>
      <c r="G70" s="100"/>
      <c r="H70" s="100"/>
      <c r="I70" s="100"/>
      <c r="J70" s="100"/>
      <c r="K70" s="100"/>
      <c r="L70" s="100"/>
      <c r="M70" s="100"/>
    </row>
    <row r="71" spans="1:13" ht="12.75">
      <c r="A71" s="323" t="str">
        <f t="shared" si="17"/>
        <v>108-88-3</v>
      </c>
      <c r="B71" s="324" t="str">
        <f t="shared" si="17"/>
        <v>Toluene</v>
      </c>
      <c r="C71" s="325">
        <v>10</v>
      </c>
      <c r="D71" s="126">
        <f aca="true" t="shared" si="18" ref="D71:D78">L7*$C$83/$C$84*D7</f>
        <v>10</v>
      </c>
      <c r="E71" s="326"/>
      <c r="F71" s="327"/>
      <c r="G71" s="100"/>
      <c r="H71" s="100"/>
      <c r="I71" s="100"/>
      <c r="J71" s="100"/>
      <c r="K71" s="100"/>
      <c r="L71" s="100"/>
      <c r="M71" s="100"/>
    </row>
    <row r="72" spans="1:13" ht="12.75">
      <c r="A72" s="323" t="str">
        <f t="shared" si="17"/>
        <v>71-43-2</v>
      </c>
      <c r="B72" s="324" t="str">
        <f t="shared" si="17"/>
        <v>Benzene</v>
      </c>
      <c r="C72" s="325"/>
      <c r="D72" s="126">
        <f t="shared" si="18"/>
        <v>0.03950565042857193</v>
      </c>
      <c r="E72" s="326"/>
      <c r="F72" s="327"/>
      <c r="G72" s="100"/>
      <c r="H72" s="100"/>
      <c r="I72" s="100"/>
      <c r="J72" s="100"/>
      <c r="K72" s="100"/>
      <c r="L72" s="100"/>
      <c r="M72" s="100"/>
    </row>
    <row r="73" spans="1:13" ht="12.75">
      <c r="A73" s="323">
        <f t="shared" si="17"/>
        <v>0</v>
      </c>
      <c r="B73" s="324">
        <f t="shared" si="17"/>
        <v>0</v>
      </c>
      <c r="C73" s="325"/>
      <c r="D73" s="126">
        <f t="shared" si="18"/>
        <v>3.2416382627353086E-10</v>
      </c>
      <c r="E73" s="326"/>
      <c r="F73" s="327"/>
      <c r="G73" s="100"/>
      <c r="H73" s="100"/>
      <c r="I73" s="100"/>
      <c r="J73" s="100"/>
      <c r="K73" s="100"/>
      <c r="L73" s="100"/>
      <c r="M73" s="100"/>
    </row>
    <row r="74" spans="1:13" ht="12.75">
      <c r="A74" s="323">
        <f t="shared" si="17"/>
        <v>0</v>
      </c>
      <c r="B74" s="324">
        <f t="shared" si="17"/>
        <v>0</v>
      </c>
      <c r="C74" s="325"/>
      <c r="D74" s="126">
        <f t="shared" si="18"/>
        <v>3.2416382627353086E-10</v>
      </c>
      <c r="E74" s="326"/>
      <c r="F74" s="327"/>
      <c r="G74" s="100"/>
      <c r="H74" s="100"/>
      <c r="I74" s="100"/>
      <c r="J74" s="100"/>
      <c r="K74" s="100"/>
      <c r="L74" s="100"/>
      <c r="M74" s="100"/>
    </row>
    <row r="75" spans="1:13" ht="12.75">
      <c r="A75" s="323">
        <f t="shared" si="17"/>
        <v>0</v>
      </c>
      <c r="B75" s="324">
        <f t="shared" si="17"/>
        <v>0</v>
      </c>
      <c r="C75" s="325"/>
      <c r="D75" s="126">
        <f t="shared" si="18"/>
        <v>3.2416382627353086E-10</v>
      </c>
      <c r="E75" s="326"/>
      <c r="F75" s="327"/>
      <c r="G75" s="100"/>
      <c r="H75" s="100"/>
      <c r="I75" s="100"/>
      <c r="J75" s="100"/>
      <c r="K75" s="100"/>
      <c r="L75" s="100"/>
      <c r="M75" s="100"/>
    </row>
    <row r="76" spans="1:13" ht="12.75">
      <c r="A76" s="323">
        <f t="shared" si="17"/>
        <v>0</v>
      </c>
      <c r="B76" s="324">
        <f t="shared" si="17"/>
        <v>0</v>
      </c>
      <c r="C76" s="325"/>
      <c r="D76" s="126">
        <f t="shared" si="18"/>
        <v>3.2416382627353086E-10</v>
      </c>
      <c r="E76" s="326"/>
      <c r="F76" s="327"/>
      <c r="G76" s="100"/>
      <c r="H76" s="100"/>
      <c r="I76" s="100"/>
      <c r="J76" s="100"/>
      <c r="K76" s="100"/>
      <c r="L76" s="100"/>
      <c r="M76" s="100"/>
    </row>
    <row r="77" spans="1:13" ht="12.75">
      <c r="A77" s="323">
        <f t="shared" si="17"/>
        <v>0</v>
      </c>
      <c r="B77" s="324">
        <f t="shared" si="17"/>
        <v>0</v>
      </c>
      <c r="C77" s="325"/>
      <c r="D77" s="126">
        <f t="shared" si="18"/>
        <v>3.2416382627353086E-10</v>
      </c>
      <c r="E77" s="326"/>
      <c r="F77" s="327"/>
      <c r="G77" s="100"/>
      <c r="H77" s="100"/>
      <c r="I77" s="100"/>
      <c r="J77" s="100"/>
      <c r="K77" s="100"/>
      <c r="L77" s="100"/>
      <c r="M77" s="100"/>
    </row>
    <row r="78" spans="1:13" ht="12.75">
      <c r="A78" s="323">
        <f t="shared" si="17"/>
        <v>0</v>
      </c>
      <c r="B78" s="324">
        <f t="shared" si="17"/>
        <v>0</v>
      </c>
      <c r="C78" s="325"/>
      <c r="D78" s="126">
        <f t="shared" si="18"/>
        <v>3.2416382627353086E-10</v>
      </c>
      <c r="E78" s="326"/>
      <c r="F78" s="327"/>
      <c r="G78" s="100"/>
      <c r="H78" s="100"/>
      <c r="I78" s="100"/>
      <c r="J78" s="100"/>
      <c r="K78" s="100"/>
      <c r="L78" s="100"/>
      <c r="M78" s="100"/>
    </row>
    <row r="79" spans="1:13" ht="12.75">
      <c r="A79" s="328"/>
      <c r="B79" s="329"/>
      <c r="C79" s="329"/>
      <c r="D79" s="330"/>
      <c r="E79" s="139"/>
      <c r="F79" s="169"/>
      <c r="G79" s="100"/>
      <c r="H79" s="100"/>
      <c r="I79" s="100"/>
      <c r="J79" s="100"/>
      <c r="K79" s="100"/>
      <c r="L79" s="100"/>
      <c r="M79" s="100"/>
    </row>
    <row r="80" spans="1:13" ht="13.5" thickBot="1">
      <c r="A80" s="331"/>
      <c r="B80" s="332"/>
      <c r="C80" s="332"/>
      <c r="D80" s="333">
        <f>SUM(D71:D79)</f>
        <v>10.039505652373554</v>
      </c>
      <c r="E80" s="139"/>
      <c r="F80" s="334"/>
      <c r="G80" s="100"/>
      <c r="H80" s="100"/>
      <c r="I80" s="100"/>
      <c r="J80" s="100"/>
      <c r="K80" s="100"/>
      <c r="L80" s="100"/>
      <c r="M80" s="100"/>
    </row>
    <row r="81" spans="1:13" ht="12.75">
      <c r="A81" s="100"/>
      <c r="B81" s="100"/>
      <c r="C81" s="107"/>
      <c r="D81" s="100"/>
      <c r="E81" s="143"/>
      <c r="F81" s="107"/>
      <c r="G81" s="100"/>
      <c r="H81" s="100"/>
      <c r="I81" s="100"/>
      <c r="J81" s="100"/>
      <c r="K81" s="100"/>
      <c r="L81" s="100"/>
      <c r="M81" s="100"/>
    </row>
    <row r="82" spans="1:13" ht="12.75">
      <c r="A82" s="100"/>
      <c r="B82" s="147" t="s">
        <v>59</v>
      </c>
      <c r="C82" s="148" t="str">
        <f>IF(COUNT(C71:C78)&gt;1,"INVALID - ONLY ONE MEASUREMENT ALLOWED",IF(COUNT(C71:C78)=0,"No Measurements","OK"))</f>
        <v>OK</v>
      </c>
      <c r="D82" s="335"/>
      <c r="E82" s="107"/>
      <c r="F82" s="107"/>
      <c r="G82" s="100"/>
      <c r="H82" s="100"/>
      <c r="I82" s="100"/>
      <c r="J82" s="100"/>
      <c r="K82" s="100"/>
      <c r="L82" s="100"/>
      <c r="M82" s="100"/>
    </row>
    <row r="83" spans="1:13" ht="12.75">
      <c r="A83" s="100"/>
      <c r="B83" s="147" t="s">
        <v>64</v>
      </c>
      <c r="C83" s="152">
        <f>IF((COUNT(C71:C78)=1),(C71/D7+C72/D8+C73/D9+C74/D10+C75/D11+C76/D12+C77/D13+C78/D14),IF(COUNT(C71:C78)=0,"No Measurements","INVALID - ONLY ONE MEASUREMENT ALLOWED"))</f>
        <v>0.2</v>
      </c>
      <c r="D83" s="100"/>
      <c r="E83" s="107"/>
      <c r="F83" s="107"/>
      <c r="G83" s="100"/>
      <c r="H83" s="100"/>
      <c r="I83" s="100"/>
      <c r="J83" s="100"/>
      <c r="K83" s="100"/>
      <c r="L83" s="100"/>
      <c r="M83" s="100"/>
    </row>
    <row r="84" spans="1:13" ht="12.75">
      <c r="A84" s="100"/>
      <c r="B84" s="156" t="s">
        <v>65</v>
      </c>
      <c r="C84" s="157">
        <f>IF(COUNT(C71:C78)&lt;&gt;1,C83,IF(C71,L7,IF(C72,L8,IF(C73,L9,IF(C74,L10,IF(C75,L11,IF(C76,L12,IF(C77,L13,L14))))))))</f>
        <v>1</v>
      </c>
      <c r="D84" s="100"/>
      <c r="E84" s="107"/>
      <c r="F84" s="107"/>
      <c r="G84" s="100"/>
      <c r="H84" s="100"/>
      <c r="I84" s="100"/>
      <c r="J84" s="100"/>
      <c r="K84" s="100"/>
      <c r="L84" s="100"/>
      <c r="M84" s="100"/>
    </row>
    <row r="85" spans="1:13" ht="12.75">
      <c r="A85" s="100"/>
      <c r="B85" s="100"/>
      <c r="C85" s="160"/>
      <c r="D85" s="107"/>
      <c r="E85" s="107"/>
      <c r="F85" s="107"/>
      <c r="G85" s="100"/>
      <c r="H85" s="100"/>
      <c r="I85" s="100"/>
      <c r="J85" s="100"/>
      <c r="K85" s="100"/>
      <c r="L85" s="100"/>
      <c r="M85" s="100"/>
    </row>
    <row r="86" spans="1:13" ht="40.5" customHeight="1">
      <c r="A86" s="469" t="s">
        <v>66</v>
      </c>
      <c r="B86" s="469"/>
      <c r="C86" s="469"/>
      <c r="D86" s="469"/>
      <c r="E86" s="161"/>
      <c r="F86" s="161"/>
      <c r="G86" s="100"/>
      <c r="H86" s="100"/>
      <c r="I86" s="100"/>
      <c r="J86" s="100"/>
      <c r="K86" s="100"/>
      <c r="L86" s="100"/>
      <c r="M86" s="100"/>
    </row>
    <row r="87" spans="1:13" ht="12.75">
      <c r="A87" s="100"/>
      <c r="B87" s="100"/>
      <c r="C87" s="161"/>
      <c r="D87" s="161"/>
      <c r="E87" s="161"/>
      <c r="F87" s="161"/>
      <c r="G87" s="100"/>
      <c r="H87" s="100"/>
      <c r="I87" s="100"/>
      <c r="J87" s="100"/>
      <c r="K87" s="100"/>
      <c r="L87" s="100"/>
      <c r="M87" s="100"/>
    </row>
    <row r="88" spans="1:13" ht="12.75">
      <c r="A88" s="100"/>
      <c r="B88" s="100"/>
      <c r="C88" s="161"/>
      <c r="D88" s="161"/>
      <c r="E88" s="161"/>
      <c r="F88" s="161"/>
      <c r="G88" s="100"/>
      <c r="H88" s="100"/>
      <c r="I88" s="100"/>
      <c r="J88" s="100"/>
      <c r="K88" s="100"/>
      <c r="L88" s="100"/>
      <c r="M88" s="100"/>
    </row>
    <row r="89" spans="1:13" ht="13.5" thickBot="1">
      <c r="A89" s="448" t="s">
        <v>78</v>
      </c>
      <c r="B89" s="448"/>
      <c r="C89" s="448"/>
      <c r="D89" s="448"/>
      <c r="E89" s="448"/>
      <c r="F89" s="161"/>
      <c r="G89" s="100"/>
      <c r="H89" s="100"/>
      <c r="I89" s="100"/>
      <c r="J89" s="100"/>
      <c r="K89" s="100"/>
      <c r="L89" s="100"/>
      <c r="M89" s="100"/>
    </row>
    <row r="90" spans="1:13" ht="13.5" thickTop="1">
      <c r="A90" s="336"/>
      <c r="B90" s="100"/>
      <c r="C90" s="161"/>
      <c r="D90" s="161"/>
      <c r="E90" s="161"/>
      <c r="F90" s="161"/>
      <c r="G90" s="100"/>
      <c r="H90" s="100"/>
      <c r="I90" s="100"/>
      <c r="J90" s="100"/>
      <c r="K90" s="100"/>
      <c r="L90" s="100"/>
      <c r="M90" s="100"/>
    </row>
    <row r="91" spans="1:13" ht="12.75">
      <c r="A91" s="440" t="s">
        <v>90</v>
      </c>
      <c r="B91" s="440"/>
      <c r="C91" s="440"/>
      <c r="D91" s="440"/>
      <c r="E91" s="440"/>
      <c r="F91" s="100"/>
      <c r="G91" s="100"/>
      <c r="H91" s="100"/>
      <c r="I91" s="100"/>
      <c r="J91" s="100"/>
      <c r="K91" s="100"/>
      <c r="L91" s="100"/>
      <c r="M91" s="100"/>
    </row>
    <row r="92" spans="1:13" ht="38.25" customHeight="1" thickBot="1">
      <c r="A92" s="470" t="s">
        <v>79</v>
      </c>
      <c r="B92" s="470"/>
      <c r="C92" s="470"/>
      <c r="D92" s="470"/>
      <c r="E92" s="470"/>
      <c r="F92" s="100"/>
      <c r="G92" s="100"/>
      <c r="H92" s="100"/>
      <c r="I92" s="100"/>
      <c r="J92" s="100"/>
      <c r="K92" s="100"/>
      <c r="L92" s="100"/>
      <c r="M92" s="100"/>
    </row>
    <row r="93" spans="1:13" ht="12.75" customHeight="1" thickBot="1" thickTop="1">
      <c r="A93" s="337"/>
      <c r="B93" s="337"/>
      <c r="C93" s="337"/>
      <c r="D93" s="337"/>
      <c r="E93" s="337"/>
      <c r="F93" s="100"/>
      <c r="G93" s="100"/>
      <c r="H93" s="100"/>
      <c r="I93" s="100"/>
      <c r="J93" s="100"/>
      <c r="K93" s="100"/>
      <c r="L93" s="100"/>
      <c r="M93" s="100"/>
    </row>
    <row r="94" spans="1:13" ht="13.5" thickBot="1">
      <c r="A94" s="100"/>
      <c r="B94" s="338" t="s">
        <v>75</v>
      </c>
      <c r="C94" s="339">
        <v>10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1:13" ht="12.7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1:13" ht="12.75">
      <c r="A96" s="340" t="str">
        <f aca="true" t="shared" si="19" ref="A96:B105">A5</f>
        <v>CAS</v>
      </c>
      <c r="B96" s="340" t="str">
        <f t="shared" si="19"/>
        <v>Chemical</v>
      </c>
      <c r="C96" s="167" t="s">
        <v>60</v>
      </c>
      <c r="D96" s="167" t="s">
        <v>74</v>
      </c>
      <c r="E96" s="341" t="s">
        <v>88</v>
      </c>
      <c r="F96" s="341" t="s">
        <v>61</v>
      </c>
      <c r="G96" s="167" t="s">
        <v>77</v>
      </c>
      <c r="H96" s="100"/>
      <c r="I96" s="100"/>
      <c r="J96" s="100"/>
      <c r="K96" s="100"/>
      <c r="L96" s="100"/>
      <c r="M96" s="100"/>
    </row>
    <row r="97" spans="1:13" ht="12.75">
      <c r="A97" s="340" t="str">
        <f t="shared" si="19"/>
        <v>Number</v>
      </c>
      <c r="B97" s="340" t="str">
        <f t="shared" si="19"/>
        <v>Information</v>
      </c>
      <c r="C97" s="167" t="s">
        <v>73</v>
      </c>
      <c r="D97" s="167" t="s">
        <v>38</v>
      </c>
      <c r="E97" s="341" t="s">
        <v>89</v>
      </c>
      <c r="F97" s="341" t="s">
        <v>87</v>
      </c>
      <c r="G97" s="167" t="s">
        <v>76</v>
      </c>
      <c r="H97" s="100"/>
      <c r="I97" s="100"/>
      <c r="J97" s="100"/>
      <c r="K97" s="100"/>
      <c r="L97" s="100"/>
      <c r="M97" s="100"/>
    </row>
    <row r="98" spans="1:13" ht="12.75">
      <c r="A98" s="342" t="str">
        <f t="shared" si="19"/>
        <v>108-88-3</v>
      </c>
      <c r="B98" s="342" t="str">
        <f t="shared" si="19"/>
        <v>Toluene</v>
      </c>
      <c r="C98" s="343">
        <v>1</v>
      </c>
      <c r="D98" s="136">
        <f aca="true" t="shared" si="20" ref="D98:D105">J7</f>
        <v>0.9960649803146215</v>
      </c>
      <c r="E98" s="344">
        <f aca="true" t="shared" si="21" ref="E98:E105">D98/C98</f>
        <v>0.9960649803146215</v>
      </c>
      <c r="F98" s="344">
        <f aca="true" t="shared" si="22" ref="F98:F105">E98/$E$107</f>
        <v>0.9921608083869868</v>
      </c>
      <c r="G98" s="345">
        <f aca="true" t="shared" si="23" ref="G98:G105">$C$94*F98*C98</f>
        <v>9.921608083869868</v>
      </c>
      <c r="H98" s="100"/>
      <c r="I98" s="100"/>
      <c r="J98" s="100"/>
      <c r="K98" s="100"/>
      <c r="L98" s="100"/>
      <c r="M98" s="100"/>
    </row>
    <row r="99" spans="1:13" ht="12.75">
      <c r="A99" s="342" t="str">
        <f t="shared" si="19"/>
        <v>71-43-2</v>
      </c>
      <c r="B99" s="342" t="str">
        <f t="shared" si="19"/>
        <v>Benzene</v>
      </c>
      <c r="C99" s="343">
        <v>0.5</v>
      </c>
      <c r="D99" s="136">
        <f t="shared" si="20"/>
        <v>0.003935019491645182</v>
      </c>
      <c r="E99" s="344">
        <f t="shared" si="21"/>
        <v>0.007870038983290363</v>
      </c>
      <c r="F99" s="344">
        <f t="shared" si="22"/>
        <v>0.007839191613013127</v>
      </c>
      <c r="G99" s="345">
        <f t="shared" si="23"/>
        <v>0.039195958065065636</v>
      </c>
      <c r="H99" s="100"/>
      <c r="I99" s="100"/>
      <c r="J99" s="100"/>
      <c r="K99" s="100"/>
      <c r="L99" s="100"/>
      <c r="M99" s="100"/>
    </row>
    <row r="100" spans="1:13" ht="12.75">
      <c r="A100" s="342">
        <f t="shared" si="19"/>
        <v>0</v>
      </c>
      <c r="B100" s="342">
        <f t="shared" si="19"/>
        <v>0</v>
      </c>
      <c r="C100" s="343">
        <v>10000000</v>
      </c>
      <c r="D100" s="136">
        <f t="shared" si="20"/>
        <v>3.228882352358569E-11</v>
      </c>
      <c r="E100" s="344">
        <f t="shared" si="21"/>
        <v>3.2288823523585686E-18</v>
      </c>
      <c r="F100" s="344">
        <f t="shared" si="22"/>
        <v>3.216226439253651E-18</v>
      </c>
      <c r="G100" s="345">
        <f t="shared" si="23"/>
        <v>3.2162264392536507E-10</v>
      </c>
      <c r="H100" s="100"/>
      <c r="I100" s="100"/>
      <c r="J100" s="100"/>
      <c r="K100" s="100"/>
      <c r="L100" s="100"/>
      <c r="M100" s="100"/>
    </row>
    <row r="101" spans="1:13" ht="12.75">
      <c r="A101" s="342">
        <f t="shared" si="19"/>
        <v>0</v>
      </c>
      <c r="B101" s="342">
        <f t="shared" si="19"/>
        <v>0</v>
      </c>
      <c r="C101" s="343">
        <v>10000000</v>
      </c>
      <c r="D101" s="136">
        <f t="shared" si="20"/>
        <v>3.228882352358569E-11</v>
      </c>
      <c r="E101" s="344">
        <f t="shared" si="21"/>
        <v>3.2288823523585686E-18</v>
      </c>
      <c r="F101" s="344">
        <f t="shared" si="22"/>
        <v>3.216226439253651E-18</v>
      </c>
      <c r="G101" s="345">
        <f t="shared" si="23"/>
        <v>3.2162264392536507E-10</v>
      </c>
      <c r="H101" s="100"/>
      <c r="I101" s="100"/>
      <c r="J101" s="100"/>
      <c r="K101" s="100"/>
      <c r="L101" s="100"/>
      <c r="M101" s="100"/>
    </row>
    <row r="102" spans="1:13" ht="12.75">
      <c r="A102" s="342">
        <f t="shared" si="19"/>
        <v>0</v>
      </c>
      <c r="B102" s="342">
        <f t="shared" si="19"/>
        <v>0</v>
      </c>
      <c r="C102" s="343">
        <v>10000000</v>
      </c>
      <c r="D102" s="136">
        <f t="shared" si="20"/>
        <v>3.228882352358569E-11</v>
      </c>
      <c r="E102" s="344">
        <f t="shared" si="21"/>
        <v>3.2288823523585686E-18</v>
      </c>
      <c r="F102" s="344">
        <f t="shared" si="22"/>
        <v>3.216226439253651E-18</v>
      </c>
      <c r="G102" s="345">
        <f t="shared" si="23"/>
        <v>3.2162264392536507E-10</v>
      </c>
      <c r="H102" s="100"/>
      <c r="I102" s="100"/>
      <c r="J102" s="100"/>
      <c r="K102" s="100"/>
      <c r="L102" s="100"/>
      <c r="M102" s="100"/>
    </row>
    <row r="103" spans="1:13" ht="12.75">
      <c r="A103" s="342">
        <f t="shared" si="19"/>
        <v>0</v>
      </c>
      <c r="B103" s="342">
        <f t="shared" si="19"/>
        <v>0</v>
      </c>
      <c r="C103" s="343">
        <v>10000000</v>
      </c>
      <c r="D103" s="136">
        <f t="shared" si="20"/>
        <v>3.228882352358569E-11</v>
      </c>
      <c r="E103" s="344">
        <f t="shared" si="21"/>
        <v>3.2288823523585686E-18</v>
      </c>
      <c r="F103" s="344">
        <f t="shared" si="22"/>
        <v>3.216226439253651E-18</v>
      </c>
      <c r="G103" s="345">
        <f t="shared" si="23"/>
        <v>3.2162264392536507E-10</v>
      </c>
      <c r="H103" s="100"/>
      <c r="I103" s="100"/>
      <c r="J103" s="100"/>
      <c r="K103" s="100"/>
      <c r="L103" s="100"/>
      <c r="M103" s="100"/>
    </row>
    <row r="104" spans="1:13" ht="12.75">
      <c r="A104" s="342">
        <f t="shared" si="19"/>
        <v>0</v>
      </c>
      <c r="B104" s="342">
        <f t="shared" si="19"/>
        <v>0</v>
      </c>
      <c r="C104" s="343">
        <v>10000000</v>
      </c>
      <c r="D104" s="136">
        <f t="shared" si="20"/>
        <v>3.228882352358569E-11</v>
      </c>
      <c r="E104" s="344">
        <f t="shared" si="21"/>
        <v>3.2288823523585686E-18</v>
      </c>
      <c r="F104" s="344">
        <f t="shared" si="22"/>
        <v>3.216226439253651E-18</v>
      </c>
      <c r="G104" s="345">
        <f t="shared" si="23"/>
        <v>3.2162264392536507E-10</v>
      </c>
      <c r="H104" s="100"/>
      <c r="I104" s="100"/>
      <c r="J104" s="100"/>
      <c r="K104" s="100"/>
      <c r="L104" s="100"/>
      <c r="M104" s="100"/>
    </row>
    <row r="105" spans="1:13" ht="12.75">
      <c r="A105" s="342">
        <f t="shared" si="19"/>
        <v>0</v>
      </c>
      <c r="B105" s="342">
        <f t="shared" si="19"/>
        <v>0</v>
      </c>
      <c r="C105" s="343">
        <v>10000000</v>
      </c>
      <c r="D105" s="136">
        <f t="shared" si="20"/>
        <v>3.228882352358569E-11</v>
      </c>
      <c r="E105" s="344">
        <f t="shared" si="21"/>
        <v>3.2288823523585686E-18</v>
      </c>
      <c r="F105" s="344">
        <f t="shared" si="22"/>
        <v>3.216226439253651E-18</v>
      </c>
      <c r="G105" s="345">
        <f t="shared" si="23"/>
        <v>3.2162264392536507E-10</v>
      </c>
      <c r="H105" s="100"/>
      <c r="I105" s="100"/>
      <c r="J105" s="100"/>
      <c r="K105" s="100"/>
      <c r="L105" s="100"/>
      <c r="M105" s="100"/>
    </row>
    <row r="106" spans="1:13" ht="12.75">
      <c r="A106" s="100"/>
      <c r="B106" s="100"/>
      <c r="C106" s="100"/>
      <c r="D106" s="100"/>
      <c r="E106" s="100"/>
      <c r="F106" s="100"/>
      <c r="G106" s="346"/>
      <c r="H106" s="100"/>
      <c r="I106" s="100"/>
      <c r="J106" s="100"/>
      <c r="K106" s="100"/>
      <c r="L106" s="100"/>
      <c r="M106" s="100"/>
    </row>
    <row r="107" spans="1:13" ht="12.75">
      <c r="A107" s="100"/>
      <c r="B107" s="100"/>
      <c r="C107" s="100"/>
      <c r="D107" s="347">
        <f>SUM(D98:D106)</f>
        <v>0.9999999999999998</v>
      </c>
      <c r="E107" s="100">
        <f>SUM(E98:E106)</f>
        <v>1.003935019297912</v>
      </c>
      <c r="F107" s="348">
        <f>SUM(F98:F105)</f>
        <v>1</v>
      </c>
      <c r="G107" s="349">
        <f>SUM(G98:G105)</f>
        <v>9.960804043864664</v>
      </c>
      <c r="H107" s="100"/>
      <c r="I107" s="100"/>
      <c r="J107" s="100"/>
      <c r="K107" s="100"/>
      <c r="L107" s="100"/>
      <c r="M107" s="100"/>
    </row>
    <row r="108" spans="1:13" ht="12.7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1:13" ht="12.75">
      <c r="A109" s="100"/>
      <c r="B109" s="100"/>
      <c r="C109" s="100"/>
      <c r="D109" s="100"/>
      <c r="E109" s="100"/>
      <c r="F109" s="338" t="s">
        <v>84</v>
      </c>
      <c r="G109" s="350">
        <f>G107/C63</f>
        <v>0.22262075686082683</v>
      </c>
      <c r="H109" s="100"/>
      <c r="I109" s="100"/>
      <c r="J109" s="100"/>
      <c r="K109" s="100"/>
      <c r="L109" s="100"/>
      <c r="M109" s="100"/>
    </row>
    <row r="110" spans="1:13" ht="12.75">
      <c r="A110" s="100"/>
      <c r="B110" s="100"/>
      <c r="C110" s="100"/>
      <c r="D110" s="100"/>
      <c r="E110" s="100"/>
      <c r="F110" s="338" t="s">
        <v>85</v>
      </c>
      <c r="G110" s="351">
        <f>C94/G107</f>
        <v>1.0039350192979128</v>
      </c>
      <c r="H110" s="100"/>
      <c r="I110" s="100"/>
      <c r="J110" s="100"/>
      <c r="K110" s="100"/>
      <c r="L110" s="100"/>
      <c r="M110" s="100"/>
    </row>
    <row r="111" spans="1:13" ht="12.7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</row>
    <row r="112" spans="1:13" ht="12.75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</row>
    <row r="113" spans="1:13" ht="13.5" thickBot="1">
      <c r="A113" s="448" t="s">
        <v>72</v>
      </c>
      <c r="B113" s="448"/>
      <c r="C113" s="448"/>
      <c r="D113" s="448"/>
      <c r="E113" s="448"/>
      <c r="F113" s="100"/>
      <c r="G113" s="100"/>
      <c r="H113" s="100"/>
      <c r="I113" s="100"/>
      <c r="J113" s="100"/>
      <c r="K113" s="100"/>
      <c r="L113" s="100"/>
      <c r="M113" s="100"/>
    </row>
    <row r="114" spans="1:13" ht="13.5" thickTop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</row>
    <row r="115" spans="1:13" ht="12.75">
      <c r="A115" s="440" t="s">
        <v>90</v>
      </c>
      <c r="B115" s="440"/>
      <c r="C115" s="440"/>
      <c r="D115" s="440"/>
      <c r="E115" s="440"/>
      <c r="F115" s="100"/>
      <c r="G115" s="100"/>
      <c r="H115" s="100"/>
      <c r="I115" s="100"/>
      <c r="J115" s="100"/>
      <c r="K115" s="100"/>
      <c r="L115" s="100"/>
      <c r="M115" s="100"/>
    </row>
    <row r="116" spans="1:13" ht="38.25" customHeight="1" thickBot="1">
      <c r="A116" s="470" t="s">
        <v>91</v>
      </c>
      <c r="B116" s="470"/>
      <c r="C116" s="470"/>
      <c r="D116" s="470"/>
      <c r="E116" s="470"/>
      <c r="F116" s="100"/>
      <c r="G116" s="100"/>
      <c r="H116" s="100"/>
      <c r="I116" s="100"/>
      <c r="J116" s="100"/>
      <c r="K116" s="100"/>
      <c r="L116" s="100"/>
      <c r="M116" s="100"/>
    </row>
    <row r="117" spans="1:13" ht="17.25" customHeight="1" thickBot="1" thickTop="1">
      <c r="A117" s="352"/>
      <c r="B117" s="352"/>
      <c r="C117" s="352"/>
      <c r="D117" s="352"/>
      <c r="E117" s="352"/>
      <c r="F117" s="100"/>
      <c r="G117" s="100"/>
      <c r="H117" s="100"/>
      <c r="I117" s="100"/>
      <c r="J117" s="100"/>
      <c r="K117" s="100"/>
      <c r="L117" s="100"/>
      <c r="M117" s="100"/>
    </row>
    <row r="118" spans="1:13" ht="13.5" thickBot="1">
      <c r="A118" s="100"/>
      <c r="B118" s="338" t="s">
        <v>83</v>
      </c>
      <c r="C118" s="339">
        <v>9.9608</v>
      </c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</row>
    <row r="119" spans="1:13" ht="13.5" thickBot="1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</row>
    <row r="120" spans="1:13" ht="12.75">
      <c r="A120" s="353" t="str">
        <f aca="true" t="shared" si="24" ref="A120:B129">A5</f>
        <v>CAS</v>
      </c>
      <c r="B120" s="354" t="str">
        <f t="shared" si="24"/>
        <v>Chemical</v>
      </c>
      <c r="C120" s="355" t="s">
        <v>60</v>
      </c>
      <c r="D120" s="355" t="s">
        <v>74</v>
      </c>
      <c r="E120" s="355" t="s">
        <v>86</v>
      </c>
      <c r="F120" s="356" t="s">
        <v>82</v>
      </c>
      <c r="G120" s="100"/>
      <c r="H120" s="100"/>
      <c r="I120" s="100"/>
      <c r="J120" s="100"/>
      <c r="K120" s="100"/>
      <c r="L120" s="100"/>
      <c r="M120" s="100"/>
    </row>
    <row r="121" spans="1:13" ht="13.5" customHeight="1">
      <c r="A121" s="357" t="str">
        <f t="shared" si="24"/>
        <v>Number</v>
      </c>
      <c r="B121" s="358" t="str">
        <f t="shared" si="24"/>
        <v>Information</v>
      </c>
      <c r="C121" s="359" t="s">
        <v>73</v>
      </c>
      <c r="D121" s="359" t="s">
        <v>38</v>
      </c>
      <c r="E121" s="359" t="s">
        <v>76</v>
      </c>
      <c r="F121" s="360" t="s">
        <v>81</v>
      </c>
      <c r="G121" s="100"/>
      <c r="H121" s="100"/>
      <c r="I121" s="100"/>
      <c r="J121" s="100"/>
      <c r="K121" s="100"/>
      <c r="L121" s="100"/>
      <c r="M121" s="100"/>
    </row>
    <row r="122" spans="1:13" ht="12.75">
      <c r="A122" s="361" t="str">
        <f t="shared" si="24"/>
        <v>108-88-3</v>
      </c>
      <c r="B122" s="362" t="str">
        <f t="shared" si="24"/>
        <v>Toluene</v>
      </c>
      <c r="C122" s="363">
        <v>1</v>
      </c>
      <c r="D122" s="124">
        <f aca="true" t="shared" si="25" ref="D122:D129">J7</f>
        <v>0.9960649803146215</v>
      </c>
      <c r="E122" s="364">
        <f aca="true" t="shared" si="26" ref="E122:E129">$C$118*D122</f>
        <v>9.921604055917882</v>
      </c>
      <c r="F122" s="365">
        <f aca="true" t="shared" si="27" ref="F122:F129">E122/C122</f>
        <v>9.921604055917882</v>
      </c>
      <c r="G122" s="100"/>
      <c r="H122" s="100"/>
      <c r="I122" s="100"/>
      <c r="J122" s="100"/>
      <c r="K122" s="100"/>
      <c r="L122" s="100"/>
      <c r="M122" s="100"/>
    </row>
    <row r="123" spans="1:13" ht="12.75">
      <c r="A123" s="361" t="str">
        <f t="shared" si="24"/>
        <v>71-43-2</v>
      </c>
      <c r="B123" s="362" t="str">
        <f t="shared" si="24"/>
        <v>Benzene</v>
      </c>
      <c r="C123" s="363">
        <v>0.5</v>
      </c>
      <c r="D123" s="124">
        <f t="shared" si="25"/>
        <v>0.003935019491645182</v>
      </c>
      <c r="E123" s="364">
        <f t="shared" si="26"/>
        <v>0.03919594215237933</v>
      </c>
      <c r="F123" s="365">
        <f t="shared" si="27"/>
        <v>0.07839188430475866</v>
      </c>
      <c r="G123" s="100"/>
      <c r="H123" s="100"/>
      <c r="I123" s="100"/>
      <c r="J123" s="100"/>
      <c r="K123" s="100"/>
      <c r="L123" s="100"/>
      <c r="M123" s="100"/>
    </row>
    <row r="124" spans="1:13" ht="12.75">
      <c r="A124" s="361">
        <f t="shared" si="24"/>
        <v>0</v>
      </c>
      <c r="B124" s="362">
        <f t="shared" si="24"/>
        <v>0</v>
      </c>
      <c r="C124" s="363">
        <v>10000000</v>
      </c>
      <c r="D124" s="124">
        <f t="shared" si="25"/>
        <v>3.228882352358569E-11</v>
      </c>
      <c r="E124" s="364">
        <f t="shared" si="26"/>
        <v>3.2162251335373233E-10</v>
      </c>
      <c r="F124" s="365">
        <f t="shared" si="27"/>
        <v>3.2162251335373236E-17</v>
      </c>
      <c r="G124" s="100"/>
      <c r="H124" s="100"/>
      <c r="I124" s="100"/>
      <c r="J124" s="100"/>
      <c r="K124" s="100"/>
      <c r="L124" s="100"/>
      <c r="M124" s="100"/>
    </row>
    <row r="125" spans="1:13" ht="12.75">
      <c r="A125" s="361">
        <f t="shared" si="24"/>
        <v>0</v>
      </c>
      <c r="B125" s="362">
        <f t="shared" si="24"/>
        <v>0</v>
      </c>
      <c r="C125" s="363">
        <v>10000000</v>
      </c>
      <c r="D125" s="124">
        <f t="shared" si="25"/>
        <v>3.228882352358569E-11</v>
      </c>
      <c r="E125" s="364">
        <f t="shared" si="26"/>
        <v>3.2162251335373233E-10</v>
      </c>
      <c r="F125" s="365">
        <f t="shared" si="27"/>
        <v>3.2162251335373236E-17</v>
      </c>
      <c r="G125" s="100"/>
      <c r="H125" s="100"/>
      <c r="I125" s="100"/>
      <c r="J125" s="100"/>
      <c r="K125" s="100"/>
      <c r="L125" s="100"/>
      <c r="M125" s="100"/>
    </row>
    <row r="126" spans="1:13" ht="12.75">
      <c r="A126" s="361">
        <f t="shared" si="24"/>
        <v>0</v>
      </c>
      <c r="B126" s="362">
        <f t="shared" si="24"/>
        <v>0</v>
      </c>
      <c r="C126" s="363">
        <v>10000000</v>
      </c>
      <c r="D126" s="124">
        <f t="shared" si="25"/>
        <v>3.228882352358569E-11</v>
      </c>
      <c r="E126" s="364">
        <f t="shared" si="26"/>
        <v>3.2162251335373233E-10</v>
      </c>
      <c r="F126" s="365">
        <f t="shared" si="27"/>
        <v>3.2162251335373236E-17</v>
      </c>
      <c r="G126" s="100"/>
      <c r="H126" s="100"/>
      <c r="I126" s="100"/>
      <c r="J126" s="100"/>
      <c r="K126" s="100"/>
      <c r="L126" s="100"/>
      <c r="M126" s="100"/>
    </row>
    <row r="127" spans="1:13" ht="12.75">
      <c r="A127" s="361">
        <f t="shared" si="24"/>
        <v>0</v>
      </c>
      <c r="B127" s="362">
        <f t="shared" si="24"/>
        <v>0</v>
      </c>
      <c r="C127" s="363">
        <v>10000000</v>
      </c>
      <c r="D127" s="124">
        <f t="shared" si="25"/>
        <v>3.228882352358569E-11</v>
      </c>
      <c r="E127" s="364">
        <f t="shared" si="26"/>
        <v>3.2162251335373233E-10</v>
      </c>
      <c r="F127" s="365">
        <f t="shared" si="27"/>
        <v>3.2162251335373236E-17</v>
      </c>
      <c r="G127" s="100"/>
      <c r="H127" s="100"/>
      <c r="I127" s="100"/>
      <c r="J127" s="100"/>
      <c r="K127" s="100"/>
      <c r="L127" s="100"/>
      <c r="M127" s="100"/>
    </row>
    <row r="128" spans="1:13" ht="12.75">
      <c r="A128" s="361">
        <f t="shared" si="24"/>
        <v>0</v>
      </c>
      <c r="B128" s="362">
        <f t="shared" si="24"/>
        <v>0</v>
      </c>
      <c r="C128" s="363">
        <v>10000000</v>
      </c>
      <c r="D128" s="124">
        <f t="shared" si="25"/>
        <v>3.228882352358569E-11</v>
      </c>
      <c r="E128" s="364">
        <f t="shared" si="26"/>
        <v>3.2162251335373233E-10</v>
      </c>
      <c r="F128" s="365">
        <f t="shared" si="27"/>
        <v>3.2162251335373236E-17</v>
      </c>
      <c r="G128" s="100"/>
      <c r="H128" s="100"/>
      <c r="I128" s="100"/>
      <c r="J128" s="100"/>
      <c r="K128" s="100"/>
      <c r="L128" s="100"/>
      <c r="M128" s="100"/>
    </row>
    <row r="129" spans="1:13" ht="13.5" thickBot="1">
      <c r="A129" s="366">
        <f t="shared" si="24"/>
        <v>0</v>
      </c>
      <c r="B129" s="367">
        <f t="shared" si="24"/>
        <v>0</v>
      </c>
      <c r="C129" s="368">
        <v>10000000</v>
      </c>
      <c r="D129" s="131">
        <f t="shared" si="25"/>
        <v>3.228882352358569E-11</v>
      </c>
      <c r="E129" s="369">
        <f t="shared" si="26"/>
        <v>3.2162251335373233E-10</v>
      </c>
      <c r="F129" s="370">
        <f t="shared" si="27"/>
        <v>3.2162251335373236E-17</v>
      </c>
      <c r="G129" s="100"/>
      <c r="H129" s="100"/>
      <c r="I129" s="100"/>
      <c r="J129" s="100"/>
      <c r="K129" s="100"/>
      <c r="L129" s="100"/>
      <c r="M129" s="100"/>
    </row>
    <row r="130" spans="1:13" ht="12.75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</row>
    <row r="131" spans="1:13" ht="13.5" thickBot="1">
      <c r="A131" s="100"/>
      <c r="B131" s="100"/>
      <c r="C131" s="100"/>
      <c r="D131" s="347">
        <f>SUM(D122:D130)</f>
        <v>0.9999999999999998</v>
      </c>
      <c r="E131" s="347">
        <f>SUM(E122:E130)</f>
        <v>9.960799999999992</v>
      </c>
      <c r="F131" s="100"/>
      <c r="G131" s="100"/>
      <c r="H131" s="100"/>
      <c r="I131" s="100"/>
      <c r="J131" s="100"/>
      <c r="K131" s="100"/>
      <c r="L131" s="100"/>
      <c r="M131" s="100"/>
    </row>
    <row r="132" spans="1:13" ht="13.5" thickBot="1">
      <c r="A132" s="100"/>
      <c r="B132" s="100"/>
      <c r="C132" s="100"/>
      <c r="D132" s="100"/>
      <c r="E132" s="338" t="s">
        <v>80</v>
      </c>
      <c r="F132" s="371">
        <f>SUM(F122:F130)</f>
        <v>9.999995940222641</v>
      </c>
      <c r="G132" s="100"/>
      <c r="H132" s="100"/>
      <c r="I132" s="100"/>
      <c r="J132" s="100"/>
      <c r="K132" s="100"/>
      <c r="L132" s="100"/>
      <c r="M132" s="100"/>
    </row>
    <row r="133" spans="1:13" ht="13.5" thickBot="1">
      <c r="A133" s="100"/>
      <c r="B133" s="100"/>
      <c r="C133" s="100"/>
      <c r="D133" s="100"/>
      <c r="E133" s="338" t="s">
        <v>85</v>
      </c>
      <c r="F133" s="371">
        <f>F132/C118</f>
        <v>1.003935019297912</v>
      </c>
      <c r="G133" s="100"/>
      <c r="H133" s="100"/>
      <c r="I133" s="100"/>
      <c r="J133" s="100"/>
      <c r="K133" s="100"/>
      <c r="L133" s="100"/>
      <c r="M133" s="100"/>
    </row>
    <row r="134" spans="1:13" ht="12.75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</row>
    <row r="135" spans="1:13" ht="12.75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</row>
    <row r="136" spans="1:13" ht="12.75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</row>
    <row r="137" spans="1:13" ht="12.75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</row>
    <row r="138" spans="1:13" ht="12.75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</row>
    <row r="139" spans="1:13" ht="12.75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</row>
    <row r="140" spans="1:13" ht="12.75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</row>
    <row r="141" spans="1:13" ht="12.75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</row>
    <row r="142" spans="1:13" ht="12.75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</row>
    <row r="143" spans="1:13" ht="12.75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</row>
    <row r="144" spans="1:13" ht="12.75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</row>
    <row r="145" spans="1:13" ht="12.75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</row>
    <row r="146" spans="1:13" ht="12.75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</row>
  </sheetData>
  <sheetProtection sheet="1" objects="1" scenarios="1"/>
  <mergeCells count="16">
    <mergeCell ref="A113:E113"/>
    <mergeCell ref="A115:E115"/>
    <mergeCell ref="A116:E116"/>
    <mergeCell ref="A89:E89"/>
    <mergeCell ref="A2:L2"/>
    <mergeCell ref="D20:H20"/>
    <mergeCell ref="D21:D22"/>
    <mergeCell ref="E21:E22"/>
    <mergeCell ref="F21:F22"/>
    <mergeCell ref="G21:G22"/>
    <mergeCell ref="H21:H22"/>
    <mergeCell ref="I17:K17"/>
    <mergeCell ref="A66:D66"/>
    <mergeCell ref="A86:D86"/>
    <mergeCell ref="A92:E92"/>
    <mergeCell ref="A91:E91"/>
  </mergeCells>
  <printOptions/>
  <pageMargins left="0.75" right="0.75" top="1" bottom="1" header="0.5" footer="0.5"/>
  <pageSetup fitToHeight="3" fitToWidth="1" horizontalDpi="300" verticalDpi="300" orientation="landscape" scale="67" r:id="rId1"/>
  <rowBreaks count="2" manualBreakCount="2">
    <brk id="31" max="11" man="1"/>
    <brk id="8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6">
      <selection activeCell="H71" sqref="H71"/>
    </sheetView>
  </sheetViews>
  <sheetFormatPr defaultColWidth="9.140625" defaultRowHeight="12.75"/>
  <cols>
    <col min="1" max="1" width="13.421875" style="0" customWidth="1"/>
    <col min="2" max="2" width="28.00390625" style="0" customWidth="1"/>
    <col min="3" max="3" width="20.421875" style="0" customWidth="1"/>
    <col min="4" max="4" width="14.7109375" style="0" customWidth="1"/>
    <col min="5" max="5" width="12.00390625" style="0" bestFit="1" customWidth="1"/>
    <col min="6" max="6" width="14.7109375" style="0" bestFit="1" customWidth="1"/>
    <col min="7" max="7" width="11.57421875" style="0" customWidth="1"/>
    <col min="8" max="8" width="13.57421875" style="0" customWidth="1"/>
    <col min="9" max="9" width="12.00390625" style="0" customWidth="1"/>
    <col min="10" max="10" width="12.57421875" style="0" customWidth="1"/>
    <col min="11" max="11" width="13.8515625" style="0" customWidth="1"/>
    <col min="12" max="12" width="15.7109375" style="0" customWidth="1"/>
    <col min="13" max="13" width="37.421875" style="0" customWidth="1"/>
    <col min="14" max="14" width="12.140625" style="0" bestFit="1" customWidth="1"/>
    <col min="15" max="15" width="10.8515625" style="0" bestFit="1" customWidth="1"/>
    <col min="16" max="16" width="15.8515625" style="0" bestFit="1" customWidth="1"/>
  </cols>
  <sheetData>
    <row r="1" spans="1:23" ht="23.25" customHeight="1" thickBot="1">
      <c r="A1" s="49" t="s">
        <v>57</v>
      </c>
      <c r="C1" s="45" t="s">
        <v>56</v>
      </c>
      <c r="D1" s="46"/>
      <c r="E1" s="46"/>
      <c r="F1" s="46"/>
      <c r="G1" s="47"/>
      <c r="H1" s="47"/>
      <c r="I1" s="47"/>
      <c r="J1" s="47"/>
      <c r="K1" s="48"/>
      <c r="L1" s="81"/>
      <c r="M1" s="83"/>
      <c r="N1" s="84"/>
      <c r="O1" s="84"/>
      <c r="P1" s="85"/>
      <c r="Q1" s="4"/>
      <c r="R1" s="4"/>
      <c r="S1" s="4"/>
      <c r="T1" s="4"/>
      <c r="U1" s="4"/>
      <c r="V1" s="4"/>
      <c r="W1" s="4"/>
    </row>
    <row r="2" spans="1:23" ht="38.25" customHeight="1" thickBot="1" thickTop="1">
      <c r="A2" s="456" t="s">
        <v>62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7"/>
      <c r="Q2" s="4"/>
      <c r="R2" s="4"/>
      <c r="S2" s="4"/>
      <c r="T2" s="4"/>
      <c r="U2" s="4"/>
      <c r="V2" s="4"/>
      <c r="W2" s="4"/>
    </row>
    <row r="3" spans="1:23" ht="14.25" thickBot="1" thickTop="1">
      <c r="A3" s="14"/>
      <c r="B3" s="15"/>
      <c r="C3" s="16" t="s">
        <v>49</v>
      </c>
      <c r="D3" s="16" t="s">
        <v>55</v>
      </c>
      <c r="E3" s="16" t="s">
        <v>54</v>
      </c>
      <c r="F3" s="16" t="s">
        <v>53</v>
      </c>
      <c r="G3" s="16" t="s">
        <v>52</v>
      </c>
      <c r="H3" s="16" t="s">
        <v>51</v>
      </c>
      <c r="I3" s="16" t="s">
        <v>50</v>
      </c>
      <c r="J3" s="16" t="s">
        <v>49</v>
      </c>
      <c r="K3" s="16" t="s">
        <v>47</v>
      </c>
      <c r="L3" s="82" t="s">
        <v>46</v>
      </c>
      <c r="Q3" s="4"/>
      <c r="R3" s="4"/>
      <c r="S3" s="4"/>
      <c r="T3" s="4"/>
      <c r="U3" s="4"/>
      <c r="V3" s="4"/>
      <c r="W3" s="4"/>
    </row>
    <row r="4" spans="1:23" ht="12.75">
      <c r="A4" s="39"/>
      <c r="B4" s="40"/>
      <c r="C4" s="40"/>
      <c r="D4" s="40"/>
      <c r="E4" s="40"/>
      <c r="F4" s="40"/>
      <c r="G4" s="41"/>
      <c r="H4" s="41" t="s">
        <v>48</v>
      </c>
      <c r="I4" s="41"/>
      <c r="J4" s="41" t="s">
        <v>48</v>
      </c>
      <c r="K4" s="42" t="s">
        <v>47</v>
      </c>
      <c r="L4" s="220" t="s">
        <v>46</v>
      </c>
      <c r="Q4" s="4"/>
      <c r="R4" s="4"/>
      <c r="S4" s="4"/>
      <c r="T4" s="4"/>
      <c r="U4" s="4"/>
      <c r="V4" s="4"/>
      <c r="W4" s="4"/>
    </row>
    <row r="5" spans="1:23" ht="12.75">
      <c r="A5" s="43" t="s">
        <v>45</v>
      </c>
      <c r="B5" s="7" t="s">
        <v>13</v>
      </c>
      <c r="C5" s="7" t="s">
        <v>44</v>
      </c>
      <c r="D5" s="7" t="s">
        <v>43</v>
      </c>
      <c r="E5" s="7" t="s">
        <v>42</v>
      </c>
      <c r="F5" s="7" t="s">
        <v>41</v>
      </c>
      <c r="G5" s="6" t="s">
        <v>40</v>
      </c>
      <c r="H5" s="6" t="s">
        <v>39</v>
      </c>
      <c r="I5" s="6" t="s">
        <v>11</v>
      </c>
      <c r="J5" s="6" t="s">
        <v>38</v>
      </c>
      <c r="K5" s="5" t="s">
        <v>37</v>
      </c>
      <c r="L5" s="221" t="s">
        <v>36</v>
      </c>
      <c r="Q5" s="4"/>
      <c r="R5" s="4"/>
      <c r="S5" s="4"/>
      <c r="T5" s="4"/>
      <c r="U5" s="4"/>
      <c r="V5" s="4"/>
      <c r="W5" s="4"/>
    </row>
    <row r="6" spans="1:23" ht="12.75">
      <c r="A6" s="43" t="s">
        <v>34</v>
      </c>
      <c r="B6" s="7" t="s">
        <v>6</v>
      </c>
      <c r="C6" s="7" t="s">
        <v>33</v>
      </c>
      <c r="D6" s="7" t="s">
        <v>32</v>
      </c>
      <c r="E6" s="7" t="s">
        <v>32</v>
      </c>
      <c r="F6" s="7" t="s">
        <v>32</v>
      </c>
      <c r="G6" s="6" t="s">
        <v>31</v>
      </c>
      <c r="H6" s="6" t="s">
        <v>30</v>
      </c>
      <c r="I6" s="6" t="s">
        <v>29</v>
      </c>
      <c r="J6" s="6" t="s">
        <v>28</v>
      </c>
      <c r="K6" s="5" t="s">
        <v>27</v>
      </c>
      <c r="L6" s="221" t="s">
        <v>26</v>
      </c>
      <c r="Q6" s="4"/>
      <c r="R6" s="4"/>
      <c r="S6" s="4"/>
      <c r="T6" s="4"/>
      <c r="U6" s="4"/>
      <c r="V6" s="4"/>
      <c r="W6" s="4"/>
    </row>
    <row r="7" spans="1:23" ht="12.75">
      <c r="A7" s="89" t="s">
        <v>24</v>
      </c>
      <c r="B7" s="90" t="s">
        <v>23</v>
      </c>
      <c r="C7" s="90">
        <v>99.5</v>
      </c>
      <c r="D7" s="91">
        <v>50</v>
      </c>
      <c r="E7" s="90">
        <v>92.1</v>
      </c>
      <c r="F7" s="90">
        <v>28.44</v>
      </c>
      <c r="G7" s="2">
        <f aca="true" t="shared" si="0" ref="G7:G14">+C7/E7</f>
        <v>1.0803474484256244</v>
      </c>
      <c r="H7" s="2">
        <f aca="true" t="shared" si="1" ref="H7:H14">+G7/$G$16</f>
        <v>0.9941035047232059</v>
      </c>
      <c r="I7" s="2">
        <f aca="true" t="shared" si="2" ref="I7:I14">H7*F7</f>
        <v>28.272303674327976</v>
      </c>
      <c r="J7" s="2">
        <f>I7/I16</f>
        <v>0.9805534350692465</v>
      </c>
      <c r="K7" s="50">
        <f aca="true" t="shared" si="3" ref="K7:K14">+I7/D7</f>
        <v>0.5654460734865595</v>
      </c>
      <c r="L7" s="399">
        <f>K7/MAX(K7:K14)</f>
        <v>0.5042296406671261</v>
      </c>
      <c r="Q7" s="4"/>
      <c r="R7" s="4"/>
      <c r="S7" s="4"/>
      <c r="T7" s="4"/>
      <c r="U7" s="4"/>
      <c r="V7" s="4"/>
      <c r="W7" s="4"/>
    </row>
    <row r="8" spans="1:23" ht="12.75">
      <c r="A8" s="89" t="s">
        <v>22</v>
      </c>
      <c r="B8" s="91" t="s">
        <v>21</v>
      </c>
      <c r="C8" s="91">
        <v>0.5</v>
      </c>
      <c r="D8" s="91">
        <v>0.5</v>
      </c>
      <c r="E8" s="91">
        <v>78.1</v>
      </c>
      <c r="F8" s="91">
        <v>95.18</v>
      </c>
      <c r="G8" s="2">
        <f t="shared" si="0"/>
        <v>0.006402048655569783</v>
      </c>
      <c r="H8" s="2">
        <f t="shared" si="1"/>
        <v>0.005890974255722097</v>
      </c>
      <c r="I8" s="2">
        <f t="shared" si="2"/>
        <v>0.5607029296596293</v>
      </c>
      <c r="J8" s="2">
        <f>I8/I16</f>
        <v>0.019446564739270693</v>
      </c>
      <c r="K8" s="50">
        <f t="shared" si="3"/>
        <v>1.1214058593192586</v>
      </c>
      <c r="L8" s="399">
        <f>K8/MAX(K7:K14)</f>
        <v>1</v>
      </c>
      <c r="Q8" s="4"/>
      <c r="R8" s="4"/>
      <c r="S8" s="4"/>
      <c r="T8" s="4"/>
      <c r="U8" s="4"/>
      <c r="V8" s="4"/>
      <c r="W8" s="4"/>
    </row>
    <row r="9" spans="1:23" ht="12.75">
      <c r="A9" s="89"/>
      <c r="B9" s="91"/>
      <c r="C9" s="91">
        <v>0.001</v>
      </c>
      <c r="D9" s="91">
        <v>1000</v>
      </c>
      <c r="E9" s="91">
        <v>1000</v>
      </c>
      <c r="F9" s="91">
        <v>0.001</v>
      </c>
      <c r="G9" s="2">
        <f t="shared" si="0"/>
        <v>1E-06</v>
      </c>
      <c r="H9" s="2">
        <f t="shared" si="1"/>
        <v>9.201701787437915E-07</v>
      </c>
      <c r="I9" s="2">
        <f t="shared" si="2"/>
        <v>9.201701787437915E-10</v>
      </c>
      <c r="J9" s="2">
        <f>I9/I16</f>
        <v>3.191377823360035E-11</v>
      </c>
      <c r="K9" s="50">
        <f t="shared" si="3"/>
        <v>9.201701787437916E-13</v>
      </c>
      <c r="L9" s="222">
        <f>K9/MAX(K7:K14)</f>
        <v>8.205505358268542E-13</v>
      </c>
      <c r="Q9" s="4"/>
      <c r="R9" s="4"/>
      <c r="S9" s="4"/>
      <c r="T9" s="4"/>
      <c r="U9" s="4"/>
      <c r="V9" s="4"/>
      <c r="W9" s="4"/>
    </row>
    <row r="10" spans="1:23" ht="12.75">
      <c r="A10" s="89"/>
      <c r="B10" s="91"/>
      <c r="C10" s="91">
        <v>0.001</v>
      </c>
      <c r="D10" s="91">
        <v>1000</v>
      </c>
      <c r="E10" s="91">
        <v>1000</v>
      </c>
      <c r="F10" s="91">
        <v>0.001</v>
      </c>
      <c r="G10" s="2">
        <f t="shared" si="0"/>
        <v>1E-06</v>
      </c>
      <c r="H10" s="2">
        <f t="shared" si="1"/>
        <v>9.201701787437915E-07</v>
      </c>
      <c r="I10" s="2">
        <f t="shared" si="2"/>
        <v>9.201701787437915E-10</v>
      </c>
      <c r="J10" s="2">
        <f>I10/I16</f>
        <v>3.191377823360035E-11</v>
      </c>
      <c r="K10" s="50">
        <f t="shared" si="3"/>
        <v>9.201701787437916E-13</v>
      </c>
      <c r="L10" s="222">
        <f>K10/MAX(K7:K14)</f>
        <v>8.205505358268542E-13</v>
      </c>
      <c r="Q10" s="4"/>
      <c r="R10" s="4"/>
      <c r="S10" s="4"/>
      <c r="T10" s="4"/>
      <c r="U10" s="4"/>
      <c r="V10" s="4"/>
      <c r="W10" s="4"/>
    </row>
    <row r="11" spans="1:23" ht="12.75">
      <c r="A11" s="89"/>
      <c r="B11" s="92"/>
      <c r="C11" s="91">
        <v>0.001</v>
      </c>
      <c r="D11" s="91">
        <v>1000</v>
      </c>
      <c r="E11" s="91">
        <v>1000</v>
      </c>
      <c r="F11" s="91">
        <v>0.001</v>
      </c>
      <c r="G11" s="2">
        <f t="shared" si="0"/>
        <v>1E-06</v>
      </c>
      <c r="H11" s="2">
        <f t="shared" si="1"/>
        <v>9.201701787437915E-07</v>
      </c>
      <c r="I11" s="2">
        <f t="shared" si="2"/>
        <v>9.201701787437915E-10</v>
      </c>
      <c r="J11" s="2">
        <f>I11/I16</f>
        <v>3.191377823360035E-11</v>
      </c>
      <c r="K11" s="50">
        <f t="shared" si="3"/>
        <v>9.201701787437916E-13</v>
      </c>
      <c r="L11" s="222">
        <f>K11/MAX(K7:K14)</f>
        <v>8.205505358268542E-13</v>
      </c>
      <c r="Q11" s="4"/>
      <c r="R11" s="4"/>
      <c r="S11" s="4"/>
      <c r="T11" s="4"/>
      <c r="U11" s="4"/>
      <c r="V11" s="4"/>
      <c r="W11" s="4"/>
    </row>
    <row r="12" spans="1:23" ht="12.75">
      <c r="A12" s="89"/>
      <c r="B12" s="91"/>
      <c r="C12" s="91">
        <v>0.001</v>
      </c>
      <c r="D12" s="91">
        <v>1000</v>
      </c>
      <c r="E12" s="91">
        <v>1000</v>
      </c>
      <c r="F12" s="91">
        <v>0.001</v>
      </c>
      <c r="G12" s="2">
        <f t="shared" si="0"/>
        <v>1E-06</v>
      </c>
      <c r="H12" s="2">
        <f t="shared" si="1"/>
        <v>9.201701787437915E-07</v>
      </c>
      <c r="I12" s="2">
        <f t="shared" si="2"/>
        <v>9.201701787437915E-10</v>
      </c>
      <c r="J12" s="2">
        <f>I12/I16</f>
        <v>3.191377823360035E-11</v>
      </c>
      <c r="K12" s="50">
        <f t="shared" si="3"/>
        <v>9.201701787437916E-13</v>
      </c>
      <c r="L12" s="222">
        <f>K12/MAX(K7:K14)</f>
        <v>8.205505358268542E-13</v>
      </c>
      <c r="Q12" s="4"/>
      <c r="R12" s="4"/>
      <c r="S12" s="4"/>
      <c r="T12" s="4"/>
      <c r="U12" s="4"/>
      <c r="V12" s="4"/>
      <c r="W12" s="4"/>
    </row>
    <row r="13" spans="1:23" ht="12.75">
      <c r="A13" s="89"/>
      <c r="B13" s="91"/>
      <c r="C13" s="91">
        <v>0.001</v>
      </c>
      <c r="D13" s="91">
        <v>1000</v>
      </c>
      <c r="E13" s="91">
        <v>1000</v>
      </c>
      <c r="F13" s="91">
        <v>0.001</v>
      </c>
      <c r="G13" s="2">
        <f t="shared" si="0"/>
        <v>1E-06</v>
      </c>
      <c r="H13" s="2">
        <f t="shared" si="1"/>
        <v>9.201701787437915E-07</v>
      </c>
      <c r="I13" s="2">
        <f t="shared" si="2"/>
        <v>9.201701787437915E-10</v>
      </c>
      <c r="J13" s="2">
        <f>I13/I16</f>
        <v>3.191377823360035E-11</v>
      </c>
      <c r="K13" s="50">
        <f t="shared" si="3"/>
        <v>9.201701787437916E-13</v>
      </c>
      <c r="L13" s="222">
        <f>K13/MAX(K7:K14)</f>
        <v>8.205505358268542E-13</v>
      </c>
      <c r="Q13" s="4"/>
      <c r="R13" s="4"/>
      <c r="S13" s="4"/>
      <c r="T13" s="4"/>
      <c r="U13" s="4"/>
      <c r="V13" s="4"/>
      <c r="W13" s="4"/>
    </row>
    <row r="14" spans="1:23" ht="13.5" thickBot="1">
      <c r="A14" s="93"/>
      <c r="B14" s="94"/>
      <c r="C14" s="94">
        <v>0.001</v>
      </c>
      <c r="D14" s="95">
        <v>1000</v>
      </c>
      <c r="E14" s="94">
        <v>1000</v>
      </c>
      <c r="F14" s="95">
        <v>0.001</v>
      </c>
      <c r="G14" s="44">
        <f t="shared" si="0"/>
        <v>1E-06</v>
      </c>
      <c r="H14" s="44">
        <f t="shared" si="1"/>
        <v>9.201701787437915E-07</v>
      </c>
      <c r="I14" s="44">
        <f t="shared" si="2"/>
        <v>9.201701787437915E-10</v>
      </c>
      <c r="J14" s="44">
        <f>I14/I16</f>
        <v>3.191377823360035E-11</v>
      </c>
      <c r="K14" s="51">
        <f t="shared" si="3"/>
        <v>9.201701787437916E-13</v>
      </c>
      <c r="L14" s="223">
        <f>K14/MAX(K7:K14)</f>
        <v>8.205505358268542E-13</v>
      </c>
      <c r="Q14" s="4"/>
      <c r="R14" s="4"/>
      <c r="S14" s="4"/>
      <c r="T14" s="4"/>
      <c r="U14" s="4"/>
      <c r="V14" s="4"/>
      <c r="W14" s="4"/>
    </row>
    <row r="15" spans="1:23" ht="12.75">
      <c r="A15" s="10"/>
      <c r="B15" s="3"/>
      <c r="C15" s="3"/>
      <c r="D15" s="19"/>
      <c r="E15" s="3"/>
      <c r="F15" s="3"/>
      <c r="G15" s="11"/>
      <c r="H15" s="11"/>
      <c r="I15" s="11"/>
      <c r="J15" s="11"/>
      <c r="K15" s="12"/>
      <c r="L15" s="17"/>
      <c r="Q15" s="4"/>
      <c r="R15" s="4"/>
      <c r="S15" s="4"/>
      <c r="T15" s="4"/>
      <c r="U15" s="4"/>
      <c r="V15" s="4"/>
      <c r="W15" s="4"/>
    </row>
    <row r="16" spans="1:23" ht="12.75">
      <c r="A16" s="10"/>
      <c r="B16" s="20" t="s">
        <v>20</v>
      </c>
      <c r="C16" s="20">
        <f>SUM(C7:C15)</f>
        <v>100.00600000000003</v>
      </c>
      <c r="D16" s="20"/>
      <c r="E16" s="20"/>
      <c r="F16" s="20"/>
      <c r="G16" s="21">
        <f>SUM(G7:G14)</f>
        <v>1.0867554970811937</v>
      </c>
      <c r="H16" s="21">
        <f>SUM(H7:H14)</f>
        <v>1.0000000000000002</v>
      </c>
      <c r="I16" s="21">
        <f>SUM(I7:I14)</f>
        <v>28.83300660950863</v>
      </c>
      <c r="J16" s="11"/>
      <c r="K16" s="4"/>
      <c r="L16" s="4"/>
      <c r="Q16" s="4"/>
      <c r="R16" s="4"/>
      <c r="S16" s="4"/>
      <c r="T16" s="4"/>
      <c r="U16" s="4"/>
      <c r="V16" s="4"/>
      <c r="W16" s="4"/>
    </row>
    <row r="17" spans="1:23" ht="12.75">
      <c r="A17" s="22"/>
      <c r="B17" s="23"/>
      <c r="C17" s="23"/>
      <c r="D17" s="23"/>
      <c r="E17" s="23"/>
      <c r="F17" s="23"/>
      <c r="G17" s="23"/>
      <c r="H17" s="23"/>
      <c r="I17" s="458"/>
      <c r="J17" s="458"/>
      <c r="K17" s="458"/>
      <c r="L17" s="250"/>
      <c r="Q17" s="4"/>
      <c r="R17" s="4"/>
      <c r="S17" s="4"/>
      <c r="T17" s="4"/>
      <c r="U17" s="4"/>
      <c r="V17" s="4"/>
      <c r="W17" s="4"/>
    </row>
    <row r="18" spans="1:22" ht="12.75">
      <c r="A18" s="26" t="s">
        <v>15</v>
      </c>
      <c r="B18" s="4"/>
      <c r="C18" s="3"/>
      <c r="D18" s="3"/>
      <c r="E18" s="3"/>
      <c r="F18" s="4"/>
      <c r="G18" s="4"/>
      <c r="H18" s="4"/>
      <c r="L18" s="249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3.5" thickBot="1">
      <c r="A19" s="26"/>
      <c r="B19" s="4"/>
      <c r="C19" s="3"/>
      <c r="D19" s="3"/>
      <c r="E19" s="3"/>
      <c r="F19" s="4"/>
      <c r="G19" s="4"/>
      <c r="H19" s="4"/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6.5" thickBot="1">
      <c r="A20" s="78"/>
      <c r="B20" s="79"/>
      <c r="C20" s="80"/>
      <c r="D20" s="459" t="s">
        <v>14</v>
      </c>
      <c r="E20" s="459"/>
      <c r="F20" s="459"/>
      <c r="G20" s="459"/>
      <c r="H20" s="460"/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3.5" thickTop="1">
      <c r="A21" s="71" t="s">
        <v>13</v>
      </c>
      <c r="B21" s="27" t="s">
        <v>12</v>
      </c>
      <c r="C21" s="28" t="s">
        <v>11</v>
      </c>
      <c r="D21" s="461" t="s">
        <v>10</v>
      </c>
      <c r="E21" s="461" t="s">
        <v>9</v>
      </c>
      <c r="F21" s="461" t="s">
        <v>8</v>
      </c>
      <c r="G21" s="461" t="s">
        <v>7</v>
      </c>
      <c r="H21" s="462" t="s">
        <v>69</v>
      </c>
      <c r="L21" s="53"/>
      <c r="M21" s="29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71" t="s">
        <v>6</v>
      </c>
      <c r="B22" s="27" t="s">
        <v>5</v>
      </c>
      <c r="C22" s="27" t="s">
        <v>4</v>
      </c>
      <c r="D22" s="461"/>
      <c r="E22" s="461"/>
      <c r="F22" s="461"/>
      <c r="G22" s="461"/>
      <c r="H22" s="462"/>
      <c r="L22" s="13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75" t="str">
        <f aca="true" t="shared" si="4" ref="A23:A30">B7</f>
        <v>Toluene</v>
      </c>
      <c r="B23" s="30">
        <f aca="true" t="shared" si="5" ref="B23:B30">D7</f>
        <v>50</v>
      </c>
      <c r="C23" s="11">
        <f aca="true" t="shared" si="6" ref="C23:C30">I7</f>
        <v>28.272303674327976</v>
      </c>
      <c r="D23" s="97">
        <f aca="true" t="shared" si="7" ref="D23:D30">C23/760*10^6</f>
        <v>37200.39957148418</v>
      </c>
      <c r="E23" s="62">
        <f aca="true" t="shared" si="8" ref="E23:E30">D23/100</f>
        <v>372.0039957148418</v>
      </c>
      <c r="F23" s="392">
        <f aca="true" t="shared" si="9" ref="F23:F30">D23/1000</f>
        <v>37.20039957148418</v>
      </c>
      <c r="G23" s="62">
        <f aca="true" t="shared" si="10" ref="G23:G30">D23/10000</f>
        <v>3.720039957148418</v>
      </c>
      <c r="H23" s="227">
        <f aca="true" t="shared" si="11" ref="H23:H30">D23/100000</f>
        <v>0.37200399571484183</v>
      </c>
      <c r="L23" s="13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75" t="str">
        <f t="shared" si="4"/>
        <v>Benzene</v>
      </c>
      <c r="B24" s="30">
        <f t="shared" si="5"/>
        <v>0.5</v>
      </c>
      <c r="C24" s="11">
        <f t="shared" si="6"/>
        <v>0.5607029296596293</v>
      </c>
      <c r="D24" s="97">
        <f t="shared" si="7"/>
        <v>737.7670127100386</v>
      </c>
      <c r="E24" s="62">
        <f t="shared" si="8"/>
        <v>7.3776701271003855</v>
      </c>
      <c r="F24" s="392">
        <f t="shared" si="9"/>
        <v>0.7377670127100385</v>
      </c>
      <c r="G24" s="62">
        <f t="shared" si="10"/>
        <v>0.07377670127100386</v>
      </c>
      <c r="H24" s="227">
        <f t="shared" si="11"/>
        <v>0.007377670127100385</v>
      </c>
      <c r="L24" s="13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75">
        <f t="shared" si="4"/>
        <v>0</v>
      </c>
      <c r="B25" s="30">
        <f t="shared" si="5"/>
        <v>1000</v>
      </c>
      <c r="C25" s="11">
        <f t="shared" si="6"/>
        <v>9.201701787437915E-10</v>
      </c>
      <c r="D25" s="97">
        <f t="shared" si="7"/>
        <v>1.2107502351891995E-06</v>
      </c>
      <c r="E25" s="62">
        <f t="shared" si="8"/>
        <v>1.2107502351891995E-08</v>
      </c>
      <c r="F25" s="62">
        <f t="shared" si="9"/>
        <v>1.2107502351891995E-09</v>
      </c>
      <c r="G25" s="62">
        <f t="shared" si="10"/>
        <v>1.2107502351891996E-10</v>
      </c>
      <c r="H25" s="227">
        <f t="shared" si="11"/>
        <v>1.2107502351891995E-11</v>
      </c>
      <c r="L25" s="1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75">
        <f t="shared" si="4"/>
        <v>0</v>
      </c>
      <c r="B26" s="30">
        <f t="shared" si="5"/>
        <v>1000</v>
      </c>
      <c r="C26" s="11">
        <f t="shared" si="6"/>
        <v>9.201701787437915E-10</v>
      </c>
      <c r="D26" s="97">
        <f t="shared" si="7"/>
        <v>1.2107502351891995E-06</v>
      </c>
      <c r="E26" s="62">
        <f t="shared" si="8"/>
        <v>1.2107502351891995E-08</v>
      </c>
      <c r="F26" s="62">
        <f t="shared" si="9"/>
        <v>1.2107502351891995E-09</v>
      </c>
      <c r="G26" s="62">
        <f t="shared" si="10"/>
        <v>1.2107502351891996E-10</v>
      </c>
      <c r="H26" s="227">
        <f t="shared" si="11"/>
        <v>1.2107502351891995E-11</v>
      </c>
      <c r="L26" s="13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75">
        <f t="shared" si="4"/>
        <v>0</v>
      </c>
      <c r="B27" s="30">
        <f t="shared" si="5"/>
        <v>1000</v>
      </c>
      <c r="C27" s="11">
        <f t="shared" si="6"/>
        <v>9.201701787437915E-10</v>
      </c>
      <c r="D27" s="97">
        <f t="shared" si="7"/>
        <v>1.2107502351891995E-06</v>
      </c>
      <c r="E27" s="62">
        <f t="shared" si="8"/>
        <v>1.2107502351891995E-08</v>
      </c>
      <c r="F27" s="62">
        <f t="shared" si="9"/>
        <v>1.2107502351891995E-09</v>
      </c>
      <c r="G27" s="62">
        <f t="shared" si="10"/>
        <v>1.2107502351891996E-10</v>
      </c>
      <c r="H27" s="227">
        <f t="shared" si="11"/>
        <v>1.2107502351891995E-11</v>
      </c>
      <c r="L27" s="13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75">
        <f t="shared" si="4"/>
        <v>0</v>
      </c>
      <c r="B28" s="30">
        <f t="shared" si="5"/>
        <v>1000</v>
      </c>
      <c r="C28" s="11">
        <f t="shared" si="6"/>
        <v>9.201701787437915E-10</v>
      </c>
      <c r="D28" s="97">
        <f t="shared" si="7"/>
        <v>1.2107502351891995E-06</v>
      </c>
      <c r="E28" s="62">
        <f t="shared" si="8"/>
        <v>1.2107502351891995E-08</v>
      </c>
      <c r="F28" s="62">
        <f t="shared" si="9"/>
        <v>1.2107502351891995E-09</v>
      </c>
      <c r="G28" s="62">
        <f t="shared" si="10"/>
        <v>1.2107502351891996E-10</v>
      </c>
      <c r="H28" s="227">
        <f t="shared" si="11"/>
        <v>1.2107502351891995E-11</v>
      </c>
      <c r="L28" s="13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75">
        <f t="shared" si="4"/>
        <v>0</v>
      </c>
      <c r="B29" s="30">
        <f t="shared" si="5"/>
        <v>1000</v>
      </c>
      <c r="C29" s="11">
        <f t="shared" si="6"/>
        <v>9.201701787437915E-10</v>
      </c>
      <c r="D29" s="97">
        <f t="shared" si="7"/>
        <v>1.2107502351891995E-06</v>
      </c>
      <c r="E29" s="62">
        <f t="shared" si="8"/>
        <v>1.2107502351891995E-08</v>
      </c>
      <c r="F29" s="62">
        <f t="shared" si="9"/>
        <v>1.2107502351891995E-09</v>
      </c>
      <c r="G29" s="62">
        <f t="shared" si="10"/>
        <v>1.2107502351891996E-10</v>
      </c>
      <c r="H29" s="227">
        <f t="shared" si="11"/>
        <v>1.2107502351891995E-11</v>
      </c>
      <c r="L29" s="13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3.5" thickBot="1">
      <c r="A30" s="76">
        <f t="shared" si="4"/>
        <v>0</v>
      </c>
      <c r="B30" s="77">
        <f t="shared" si="5"/>
        <v>1000</v>
      </c>
      <c r="C30" s="72">
        <f t="shared" si="6"/>
        <v>9.201701787437915E-10</v>
      </c>
      <c r="D30" s="98">
        <f t="shared" si="7"/>
        <v>1.2107502351891995E-06</v>
      </c>
      <c r="E30" s="73">
        <f t="shared" si="8"/>
        <v>1.2107502351891995E-08</v>
      </c>
      <c r="F30" s="73">
        <f t="shared" si="9"/>
        <v>1.2107502351891995E-09</v>
      </c>
      <c r="G30" s="73">
        <f t="shared" si="10"/>
        <v>1.2107502351891996E-10</v>
      </c>
      <c r="H30" s="228">
        <f t="shared" si="11"/>
        <v>1.2107502351891995E-11</v>
      </c>
      <c r="L30" s="13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3" ht="12.75">
      <c r="A31" s="10"/>
      <c r="B31" s="3"/>
      <c r="C31" s="30"/>
      <c r="D31" s="11"/>
      <c r="E31" s="31"/>
      <c r="F31" s="32"/>
      <c r="G31" s="33"/>
      <c r="H31" s="33"/>
      <c r="I31" s="33"/>
      <c r="J31" s="18"/>
      <c r="K31" s="18"/>
      <c r="L31" s="4"/>
      <c r="M31" s="13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 thickBot="1">
      <c r="A32" s="10"/>
      <c r="B32" s="3"/>
      <c r="C32" s="30"/>
      <c r="D32" s="11"/>
      <c r="E32" s="31"/>
      <c r="F32" s="32"/>
      <c r="G32" s="33"/>
      <c r="H32" s="33"/>
      <c r="I32" s="33"/>
      <c r="J32" s="18"/>
      <c r="K32" s="18"/>
      <c r="L32" s="4"/>
      <c r="M32" s="13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54"/>
      <c r="B33" s="55" t="s">
        <v>19</v>
      </c>
      <c r="C33" s="56"/>
      <c r="D33" s="11"/>
      <c r="E33" s="31"/>
      <c r="F33" s="32"/>
      <c r="G33" s="33"/>
      <c r="H33" s="33"/>
      <c r="I33" s="33"/>
      <c r="J33" s="18"/>
      <c r="K33" s="18"/>
      <c r="L33" s="4"/>
      <c r="M33" s="13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57" t="s">
        <v>18</v>
      </c>
      <c r="B34" s="24" t="s">
        <v>17</v>
      </c>
      <c r="C34" s="58" t="s">
        <v>16</v>
      </c>
      <c r="D34" s="11"/>
      <c r="E34" s="31"/>
      <c r="F34" s="32"/>
      <c r="G34" s="33"/>
      <c r="H34" s="33"/>
      <c r="I34" s="33"/>
      <c r="J34" s="18"/>
      <c r="K34" s="18"/>
      <c r="L34" s="4"/>
      <c r="M34" s="13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59">
        <f aca="true" t="shared" si="12" ref="A35:A42">C7</f>
        <v>99.5</v>
      </c>
      <c r="B35" s="52">
        <f aca="true" t="shared" si="13" ref="B35:B42">A35/100</f>
        <v>0.995</v>
      </c>
      <c r="C35" s="60">
        <f aca="true" t="shared" si="14" ref="C35:C42">B35*E7</f>
        <v>91.6395</v>
      </c>
      <c r="D35" s="11"/>
      <c r="E35" s="31"/>
      <c r="F35" s="32"/>
      <c r="G35" s="33"/>
      <c r="H35" s="33"/>
      <c r="I35" s="33"/>
      <c r="J35" s="18"/>
      <c r="K35" s="18"/>
      <c r="L35" s="4"/>
      <c r="M35" s="13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61">
        <f t="shared" si="12"/>
        <v>0.5</v>
      </c>
      <c r="B36" s="52">
        <f t="shared" si="13"/>
        <v>0.005</v>
      </c>
      <c r="C36" s="60">
        <f t="shared" si="14"/>
        <v>0.39049999999999996</v>
      </c>
      <c r="D36" s="11"/>
      <c r="E36" s="31"/>
      <c r="F36" s="32"/>
      <c r="G36" s="33"/>
      <c r="H36" s="33"/>
      <c r="I36" s="33"/>
      <c r="J36" s="18"/>
      <c r="K36" s="18"/>
      <c r="L36" s="4"/>
      <c r="M36" s="13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61">
        <f t="shared" si="12"/>
        <v>0.001</v>
      </c>
      <c r="B37" s="52">
        <f t="shared" si="13"/>
        <v>1E-05</v>
      </c>
      <c r="C37" s="60">
        <f t="shared" si="14"/>
        <v>0.01</v>
      </c>
      <c r="D37" s="11"/>
      <c r="E37" s="31"/>
      <c r="F37" s="32"/>
      <c r="G37" s="33"/>
      <c r="H37" s="33"/>
      <c r="I37" s="33"/>
      <c r="J37" s="18"/>
      <c r="K37" s="18"/>
      <c r="L37" s="4"/>
      <c r="M37" s="13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61">
        <f t="shared" si="12"/>
        <v>0.001</v>
      </c>
      <c r="B38" s="52">
        <f t="shared" si="13"/>
        <v>1E-05</v>
      </c>
      <c r="C38" s="60">
        <f t="shared" si="14"/>
        <v>0.01</v>
      </c>
      <c r="D38" s="11"/>
      <c r="E38" s="31"/>
      <c r="F38" s="32"/>
      <c r="G38" s="33"/>
      <c r="H38" s="33"/>
      <c r="I38" s="33"/>
      <c r="J38" s="18"/>
      <c r="K38" s="18"/>
      <c r="L38" s="4"/>
      <c r="M38" s="13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61">
        <f t="shared" si="12"/>
        <v>0.001</v>
      </c>
      <c r="B39" s="52">
        <f t="shared" si="13"/>
        <v>1E-05</v>
      </c>
      <c r="C39" s="60">
        <f t="shared" si="14"/>
        <v>0.01</v>
      </c>
      <c r="D39" s="11"/>
      <c r="E39" s="31"/>
      <c r="F39" s="32"/>
      <c r="G39" s="33"/>
      <c r="H39" s="33"/>
      <c r="I39" s="33"/>
      <c r="J39" s="18"/>
      <c r="K39" s="18"/>
      <c r="L39" s="4"/>
      <c r="M39" s="13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61">
        <f t="shared" si="12"/>
        <v>0.001</v>
      </c>
      <c r="B40" s="52">
        <f t="shared" si="13"/>
        <v>1E-05</v>
      </c>
      <c r="C40" s="60">
        <f t="shared" si="14"/>
        <v>0.01</v>
      </c>
      <c r="D40" s="11"/>
      <c r="E40" s="31"/>
      <c r="F40" s="32"/>
      <c r="G40" s="33"/>
      <c r="H40" s="33"/>
      <c r="I40" s="33"/>
      <c r="J40" s="18"/>
      <c r="K40" s="18"/>
      <c r="L40" s="4"/>
      <c r="M40" s="13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61">
        <f t="shared" si="12"/>
        <v>0.001</v>
      </c>
      <c r="B41" s="52">
        <f t="shared" si="13"/>
        <v>1E-05</v>
      </c>
      <c r="C41" s="60">
        <f t="shared" si="14"/>
        <v>0.01</v>
      </c>
      <c r="D41" s="11"/>
      <c r="E41" s="31"/>
      <c r="F41" s="32"/>
      <c r="G41" s="33"/>
      <c r="H41" s="33"/>
      <c r="I41" s="33"/>
      <c r="J41" s="18"/>
      <c r="K41" s="18"/>
      <c r="L41" s="4"/>
      <c r="M41" s="13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61">
        <f t="shared" si="12"/>
        <v>0.001</v>
      </c>
      <c r="B42" s="52">
        <f t="shared" si="13"/>
        <v>1E-05</v>
      </c>
      <c r="C42" s="60">
        <f t="shared" si="14"/>
        <v>0.01</v>
      </c>
      <c r="D42" s="11"/>
      <c r="E42" s="31"/>
      <c r="F42" s="32"/>
      <c r="G42" s="33"/>
      <c r="H42" s="33"/>
      <c r="I42" s="33"/>
      <c r="J42" s="18"/>
      <c r="K42" s="18"/>
      <c r="L42" s="4"/>
      <c r="M42" s="13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59"/>
      <c r="B43" s="52"/>
      <c r="C43" s="60"/>
      <c r="D43" s="11"/>
      <c r="E43" s="31"/>
      <c r="F43" s="32"/>
      <c r="G43" s="33"/>
      <c r="H43" s="33"/>
      <c r="I43" s="33"/>
      <c r="J43" s="18"/>
      <c r="K43" s="18"/>
      <c r="L43" s="4"/>
      <c r="M43" s="13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3.5" thickBot="1">
      <c r="A44" s="224"/>
      <c r="B44" s="225" t="s">
        <v>63</v>
      </c>
      <c r="C44" s="226">
        <f>SUM(C35:C42)</f>
        <v>92.09000000000003</v>
      </c>
      <c r="D44" s="11"/>
      <c r="E44" s="31"/>
      <c r="F44" s="32"/>
      <c r="G44" s="33"/>
      <c r="H44" s="33"/>
      <c r="I44" s="33"/>
      <c r="J44" s="18"/>
      <c r="K44" s="18"/>
      <c r="L44" s="4"/>
      <c r="M44" s="13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10"/>
      <c r="B45" s="3"/>
      <c r="C45" s="30"/>
      <c r="D45" s="11"/>
      <c r="E45" s="31"/>
      <c r="F45" s="32"/>
      <c r="G45" s="33"/>
      <c r="H45" s="33"/>
      <c r="I45" s="33"/>
      <c r="J45" s="18"/>
      <c r="K45" s="18"/>
      <c r="L45" s="4"/>
      <c r="M45" s="13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10"/>
      <c r="B46" s="3"/>
      <c r="C46" s="30"/>
      <c r="D46" s="11"/>
      <c r="E46" s="31"/>
      <c r="F46" s="34"/>
      <c r="G46" s="34"/>
      <c r="H46" s="33"/>
      <c r="I46" s="33"/>
      <c r="J46" s="18"/>
      <c r="K46" s="18"/>
      <c r="M46" s="13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29" t="s">
        <v>70</v>
      </c>
      <c r="B47" s="74"/>
      <c r="C47" s="9"/>
      <c r="D47" s="11"/>
      <c r="E47" s="31"/>
      <c r="F47" s="34"/>
      <c r="G47" s="34"/>
      <c r="H47" s="33"/>
      <c r="I47" s="33"/>
      <c r="J47" s="18"/>
      <c r="K47" s="18"/>
      <c r="L47" s="18"/>
      <c r="M47" s="13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.5" thickBot="1">
      <c r="A48" s="229"/>
      <c r="B48" s="74"/>
      <c r="C48" s="9"/>
      <c r="D48" s="11"/>
      <c r="E48" s="31"/>
      <c r="F48" s="34"/>
      <c r="G48" s="34"/>
      <c r="H48" s="33"/>
      <c r="I48" s="33"/>
      <c r="J48" s="18"/>
      <c r="K48" s="18"/>
      <c r="L48" s="18"/>
      <c r="M48" s="13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236" t="str">
        <f>A5</f>
        <v>CAS</v>
      </c>
      <c r="B49" s="237" t="str">
        <f>B5</f>
        <v>Chemical</v>
      </c>
      <c r="C49" s="238"/>
      <c r="D49" s="239"/>
      <c r="E49" s="31"/>
      <c r="F49" s="34"/>
      <c r="G49" s="34"/>
      <c r="H49" s="33"/>
      <c r="I49" s="33"/>
      <c r="J49" s="18"/>
      <c r="K49" s="18"/>
      <c r="L49" s="18"/>
      <c r="M49" s="13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240" t="str">
        <f aca="true" t="shared" si="15" ref="A50:B58">A6</f>
        <v>Number</v>
      </c>
      <c r="B50" s="232" t="str">
        <f t="shared" si="15"/>
        <v>Information</v>
      </c>
      <c r="C50" s="233" t="s">
        <v>3</v>
      </c>
      <c r="D50" s="241" t="s">
        <v>71</v>
      </c>
      <c r="E50" s="31"/>
      <c r="F50" s="34"/>
      <c r="G50" s="34"/>
      <c r="H50" s="33"/>
      <c r="I50" s="33"/>
      <c r="J50" s="18"/>
      <c r="K50" s="18"/>
      <c r="L50" s="18"/>
      <c r="M50" s="13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242" t="str">
        <f t="shared" si="15"/>
        <v>108-88-3</v>
      </c>
      <c r="B51" s="234" t="str">
        <f t="shared" si="15"/>
        <v>Toluene</v>
      </c>
      <c r="C51" s="235">
        <f>(D7*E7)/24.5</f>
        <v>187.9591836734694</v>
      </c>
      <c r="D51" s="243">
        <f aca="true" t="shared" si="16" ref="D51:D58">B35/C51</f>
        <v>0.005293702497285559</v>
      </c>
      <c r="E51" s="31"/>
      <c r="F51" s="34"/>
      <c r="G51" s="34"/>
      <c r="H51" s="33"/>
      <c r="I51" s="33"/>
      <c r="J51" s="18"/>
      <c r="K51" s="18"/>
      <c r="L51" s="18"/>
      <c r="M51" s="13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242" t="str">
        <f t="shared" si="15"/>
        <v>71-43-2</v>
      </c>
      <c r="B52" s="234" t="str">
        <f t="shared" si="15"/>
        <v>Benzene</v>
      </c>
      <c r="C52" s="235">
        <f>(D8*E8)/24.5</f>
        <v>1.593877551020408</v>
      </c>
      <c r="D52" s="243">
        <f t="shared" si="16"/>
        <v>0.0031370038412291937</v>
      </c>
      <c r="E52" s="31"/>
      <c r="F52" s="34"/>
      <c r="G52" s="34"/>
      <c r="H52" s="33"/>
      <c r="I52" s="33"/>
      <c r="J52" s="18"/>
      <c r="K52" s="18"/>
      <c r="L52" s="18"/>
      <c r="M52" s="13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242">
        <f t="shared" si="15"/>
        <v>0</v>
      </c>
      <c r="B53" s="234">
        <f t="shared" si="15"/>
        <v>0</v>
      </c>
      <c r="C53" s="235">
        <f>(D11*E11)/24.5</f>
        <v>40816.32653061225</v>
      </c>
      <c r="D53" s="243">
        <f t="shared" si="16"/>
        <v>2.45E-10</v>
      </c>
      <c r="E53" s="31"/>
      <c r="F53" s="34"/>
      <c r="G53" s="34"/>
      <c r="H53" s="33"/>
      <c r="I53" s="33"/>
      <c r="J53" s="18"/>
      <c r="K53" s="18"/>
      <c r="L53" s="18"/>
      <c r="M53" s="13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242">
        <f t="shared" si="15"/>
        <v>0</v>
      </c>
      <c r="B54" s="234">
        <f t="shared" si="15"/>
        <v>0</v>
      </c>
      <c r="C54" s="235">
        <f>(D12*E12)/24.5</f>
        <v>40816.32653061225</v>
      </c>
      <c r="D54" s="243">
        <f t="shared" si="16"/>
        <v>2.45E-10</v>
      </c>
      <c r="E54" s="31"/>
      <c r="F54" s="34"/>
      <c r="G54" s="34"/>
      <c r="H54" s="33"/>
      <c r="I54" s="33"/>
      <c r="J54" s="18"/>
      <c r="K54" s="18"/>
      <c r="L54" s="18"/>
      <c r="M54" s="13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>
      <c r="A55" s="242">
        <f t="shared" si="15"/>
        <v>0</v>
      </c>
      <c r="B55" s="234">
        <f t="shared" si="15"/>
        <v>0</v>
      </c>
      <c r="C55" s="235">
        <f>(D13*E13)/24.5</f>
        <v>40816.32653061225</v>
      </c>
      <c r="D55" s="243">
        <f t="shared" si="16"/>
        <v>2.45E-10</v>
      </c>
      <c r="E55" s="31"/>
      <c r="F55" s="34"/>
      <c r="G55" s="34"/>
      <c r="H55" s="33"/>
      <c r="I55" s="33"/>
      <c r="J55" s="18"/>
      <c r="K55" s="18"/>
      <c r="L55" s="18"/>
      <c r="M55" s="13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>
      <c r="A56" s="242">
        <f t="shared" si="15"/>
        <v>0</v>
      </c>
      <c r="B56" s="234">
        <f t="shared" si="15"/>
        <v>0</v>
      </c>
      <c r="C56" s="235">
        <f>(D14*E14)/24.5</f>
        <v>40816.32653061225</v>
      </c>
      <c r="D56" s="243">
        <f t="shared" si="16"/>
        <v>2.45E-10</v>
      </c>
      <c r="E56" s="31"/>
      <c r="F56" s="34"/>
      <c r="G56" s="34"/>
      <c r="H56" s="33"/>
      <c r="I56" s="33"/>
      <c r="J56" s="18"/>
      <c r="K56" s="18"/>
      <c r="L56" s="18"/>
      <c r="M56" s="13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242">
        <f>A13</f>
        <v>0</v>
      </c>
      <c r="B57" s="234">
        <f>B13</f>
        <v>0</v>
      </c>
      <c r="C57" s="235">
        <f>(D13*E13)/24.5</f>
        <v>40816.32653061225</v>
      </c>
      <c r="D57" s="243">
        <f t="shared" si="16"/>
        <v>2.45E-10</v>
      </c>
      <c r="E57" s="31"/>
      <c r="F57" s="34"/>
      <c r="G57" s="34"/>
      <c r="H57" s="33"/>
      <c r="I57" s="33"/>
      <c r="J57" s="18"/>
      <c r="K57" s="18"/>
      <c r="L57" s="18"/>
      <c r="M57" s="13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 thickBot="1">
      <c r="A58" s="244">
        <f t="shared" si="15"/>
        <v>0</v>
      </c>
      <c r="B58" s="245">
        <f t="shared" si="15"/>
        <v>0</v>
      </c>
      <c r="C58" s="246">
        <f>(D14*E14)/24.5</f>
        <v>40816.32653061225</v>
      </c>
      <c r="D58" s="247">
        <f t="shared" si="16"/>
        <v>2.45E-10</v>
      </c>
      <c r="E58" s="31"/>
      <c r="F58" s="34"/>
      <c r="G58" s="34"/>
      <c r="H58" s="33"/>
      <c r="I58" s="33"/>
      <c r="J58" s="18"/>
      <c r="K58" s="18"/>
      <c r="L58" s="18"/>
      <c r="M58" s="13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231"/>
      <c r="B59" s="231"/>
      <c r="C59" s="230"/>
      <c r="D59" s="230"/>
      <c r="E59" s="31"/>
      <c r="F59" s="34"/>
      <c r="G59" s="34"/>
      <c r="H59" s="33"/>
      <c r="I59" s="33"/>
      <c r="J59" s="18"/>
      <c r="K59" s="18"/>
      <c r="L59" s="18"/>
      <c r="M59" s="13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>
      <c r="A60" s="10"/>
      <c r="B60" s="3"/>
      <c r="C60" s="30"/>
      <c r="D60" s="230">
        <f>SUM(D51:D58)</f>
        <v>0.008430707808514749</v>
      </c>
      <c r="E60" s="31"/>
      <c r="F60" s="34"/>
      <c r="G60" s="34"/>
      <c r="H60" s="33"/>
      <c r="I60" s="33"/>
      <c r="J60" s="18"/>
      <c r="K60" s="18"/>
      <c r="L60" s="18"/>
      <c r="M60" s="13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 thickBot="1">
      <c r="A61" s="10"/>
      <c r="B61" s="3"/>
      <c r="C61" s="30"/>
      <c r="D61" s="18"/>
      <c r="E61" s="31"/>
      <c r="F61" s="34"/>
      <c r="G61" s="34"/>
      <c r="H61" s="33"/>
      <c r="I61" s="33"/>
      <c r="J61" s="18"/>
      <c r="K61" s="18"/>
      <c r="L61" s="18"/>
      <c r="M61" s="13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>
      <c r="A62" s="63" t="s">
        <v>2</v>
      </c>
      <c r="B62" s="64"/>
      <c r="C62" s="65">
        <f>1/D60</f>
        <v>118.61400284683471</v>
      </c>
      <c r="D62" s="66" t="s">
        <v>1</v>
      </c>
      <c r="E62" s="31"/>
      <c r="F62" s="34"/>
      <c r="G62" s="34"/>
      <c r="H62" s="33"/>
      <c r="I62" s="33"/>
      <c r="J62" s="18"/>
      <c r="K62" s="18"/>
      <c r="L62" s="18"/>
      <c r="M62" s="13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.5" thickBot="1">
      <c r="A63" s="67" t="s">
        <v>0</v>
      </c>
      <c r="B63" s="68"/>
      <c r="C63" s="69">
        <f>(C62*24.5)/C44</f>
        <v>31.556554129085125</v>
      </c>
      <c r="D63" s="70"/>
      <c r="E63" s="31"/>
      <c r="F63" s="34"/>
      <c r="G63" s="34"/>
      <c r="H63" s="33"/>
      <c r="I63" s="33"/>
      <c r="J63" s="18"/>
      <c r="K63" s="18"/>
      <c r="L63" s="18"/>
      <c r="M63" s="13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10"/>
      <c r="B64" s="3"/>
      <c r="C64" s="30"/>
      <c r="D64" s="11"/>
      <c r="E64" s="31"/>
      <c r="F64" s="34"/>
      <c r="G64" s="34"/>
      <c r="H64" s="33"/>
      <c r="I64" s="33"/>
      <c r="J64" s="18"/>
      <c r="K64" s="18"/>
      <c r="L64" s="18"/>
      <c r="M64" s="13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279" t="s">
        <v>92</v>
      </c>
      <c r="B65" s="4"/>
      <c r="C65" s="4"/>
      <c r="D65" s="3"/>
      <c r="E65" s="3"/>
      <c r="F65" s="3"/>
      <c r="G65" s="4"/>
      <c r="H65" s="4"/>
      <c r="I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58.5" customHeight="1" thickBot="1">
      <c r="A66" s="453" t="s">
        <v>68</v>
      </c>
      <c r="B66" s="454"/>
      <c r="C66" s="454"/>
      <c r="D66" s="454"/>
      <c r="E66" s="216"/>
      <c r="F66" s="216"/>
      <c r="G66" s="4"/>
      <c r="H66" s="4"/>
      <c r="I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4.25" thickBot="1" thickTop="1">
      <c r="A67" s="10"/>
      <c r="B67" s="4"/>
      <c r="C67" s="217"/>
      <c r="D67" s="196"/>
      <c r="E67" s="4"/>
      <c r="F67" s="4"/>
      <c r="G67" s="4"/>
      <c r="H67" s="4"/>
      <c r="I67" s="4"/>
      <c r="J67" s="4"/>
      <c r="K67" s="4"/>
      <c r="L67" s="4"/>
      <c r="M67" s="13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13" ht="12.75">
      <c r="A68" s="205"/>
      <c r="B68" s="206"/>
      <c r="C68" s="207" t="s">
        <v>58</v>
      </c>
      <c r="D68" s="86"/>
      <c r="E68" s="197"/>
      <c r="F68" s="197"/>
      <c r="M68" s="1"/>
    </row>
    <row r="69" spans="1:6" ht="12.75">
      <c r="A69" s="208" t="str">
        <f aca="true" t="shared" si="17" ref="A69:B78">A5</f>
        <v>CAS</v>
      </c>
      <c r="B69" s="200" t="str">
        <f t="shared" si="17"/>
        <v>Chemical</v>
      </c>
      <c r="C69" s="201" t="s">
        <v>67</v>
      </c>
      <c r="D69" s="218" t="s">
        <v>35</v>
      </c>
      <c r="E69" s="198"/>
      <c r="F69" s="198"/>
    </row>
    <row r="70" spans="1:6" ht="12.75">
      <c r="A70" s="208" t="str">
        <f t="shared" si="17"/>
        <v>Number</v>
      </c>
      <c r="B70" s="200" t="str">
        <f t="shared" si="17"/>
        <v>Information</v>
      </c>
      <c r="C70" s="201" t="s">
        <v>5</v>
      </c>
      <c r="D70" s="218" t="s">
        <v>25</v>
      </c>
      <c r="E70" s="198"/>
      <c r="F70" s="198"/>
    </row>
    <row r="71" spans="1:6" ht="12.75">
      <c r="A71" s="214" t="str">
        <f t="shared" si="17"/>
        <v>108-88-3</v>
      </c>
      <c r="B71" s="215" t="str">
        <f t="shared" si="17"/>
        <v>Toluene</v>
      </c>
      <c r="C71" s="400">
        <v>15</v>
      </c>
      <c r="D71" s="401">
        <f aca="true" t="shared" si="18" ref="D71:D78">L7*$C$83/$C$84*D7</f>
        <v>15</v>
      </c>
      <c r="E71" s="267"/>
      <c r="F71" s="268"/>
    </row>
    <row r="72" spans="1:6" ht="12.75">
      <c r="A72" s="214" t="str">
        <f t="shared" si="17"/>
        <v>71-43-2</v>
      </c>
      <c r="B72" s="215" t="str">
        <f t="shared" si="17"/>
        <v>Benzene</v>
      </c>
      <c r="C72" s="400"/>
      <c r="D72" s="401">
        <f t="shared" si="18"/>
        <v>0.2974835033528394</v>
      </c>
      <c r="E72" s="267"/>
      <c r="F72" s="268"/>
    </row>
    <row r="73" spans="1:6" ht="12.75">
      <c r="A73" s="214">
        <f t="shared" si="17"/>
        <v>0</v>
      </c>
      <c r="B73" s="215">
        <f t="shared" si="17"/>
        <v>0</v>
      </c>
      <c r="C73" s="203"/>
      <c r="D73" s="96">
        <f t="shared" si="18"/>
        <v>4.882004961516442E-10</v>
      </c>
      <c r="E73" s="267"/>
      <c r="F73" s="268"/>
    </row>
    <row r="74" spans="1:6" ht="12.75">
      <c r="A74" s="214">
        <f t="shared" si="17"/>
        <v>0</v>
      </c>
      <c r="B74" s="215">
        <f t="shared" si="17"/>
        <v>0</v>
      </c>
      <c r="C74" s="203"/>
      <c r="D74" s="96">
        <f t="shared" si="18"/>
        <v>4.882004961516442E-10</v>
      </c>
      <c r="E74" s="267"/>
      <c r="F74" s="268"/>
    </row>
    <row r="75" spans="1:6" ht="12.75">
      <c r="A75" s="214">
        <f t="shared" si="17"/>
        <v>0</v>
      </c>
      <c r="B75" s="215">
        <f t="shared" si="17"/>
        <v>0</v>
      </c>
      <c r="C75" s="203"/>
      <c r="D75" s="96">
        <f t="shared" si="18"/>
        <v>4.882004961516442E-10</v>
      </c>
      <c r="E75" s="267"/>
      <c r="F75" s="268"/>
    </row>
    <row r="76" spans="1:6" ht="12.75">
      <c r="A76" s="214">
        <f t="shared" si="17"/>
        <v>0</v>
      </c>
      <c r="B76" s="215">
        <f t="shared" si="17"/>
        <v>0</v>
      </c>
      <c r="C76" s="203"/>
      <c r="D76" s="96">
        <f t="shared" si="18"/>
        <v>4.882004961516442E-10</v>
      </c>
      <c r="E76" s="267"/>
      <c r="F76" s="268"/>
    </row>
    <row r="77" spans="1:6" ht="12.75">
      <c r="A77" s="214">
        <f t="shared" si="17"/>
        <v>0</v>
      </c>
      <c r="B77" s="215">
        <f t="shared" si="17"/>
        <v>0</v>
      </c>
      <c r="C77" s="203"/>
      <c r="D77" s="96">
        <f t="shared" si="18"/>
        <v>4.882004961516442E-10</v>
      </c>
      <c r="E77" s="267"/>
      <c r="F77" s="268"/>
    </row>
    <row r="78" spans="1:6" ht="12.75">
      <c r="A78" s="214">
        <f t="shared" si="17"/>
        <v>0</v>
      </c>
      <c r="B78" s="215">
        <f t="shared" si="17"/>
        <v>0</v>
      </c>
      <c r="C78" s="203"/>
      <c r="D78" s="96">
        <f t="shared" si="18"/>
        <v>4.882004961516442E-10</v>
      </c>
      <c r="E78" s="267"/>
      <c r="F78" s="268"/>
    </row>
    <row r="79" spans="1:6" ht="12.75">
      <c r="A79" s="210"/>
      <c r="B79" s="204"/>
      <c r="C79" s="204"/>
      <c r="D79" s="219"/>
      <c r="E79" s="8"/>
      <c r="F79" s="74"/>
    </row>
    <row r="80" spans="1:6" ht="13.5" thickBot="1">
      <c r="A80" s="211"/>
      <c r="B80" s="212"/>
      <c r="C80" s="212"/>
      <c r="D80" s="213">
        <f>SUM(D71:D79)</f>
        <v>15.297483506282038</v>
      </c>
      <c r="E80" s="8"/>
      <c r="F80" s="199"/>
    </row>
    <row r="81" spans="3:6" ht="12.75">
      <c r="C81" s="4"/>
      <c r="E81" s="23"/>
      <c r="F81" s="4"/>
    </row>
    <row r="82" spans="2:6" ht="12.75">
      <c r="B82" s="35" t="s">
        <v>59</v>
      </c>
      <c r="C82" s="36" t="str">
        <f>IF(COUNT(C71:C78)&gt;1,"INVALID - ONLY ONE MEASUREMENT ALLOWED",IF(COUNT(C71:C78)=0,"No Measurements","OK"))</f>
        <v>OK</v>
      </c>
      <c r="D82" s="254"/>
      <c r="E82" s="4"/>
      <c r="F82" s="4"/>
    </row>
    <row r="83" spans="2:6" ht="12.75">
      <c r="B83" s="35" t="s">
        <v>64</v>
      </c>
      <c r="C83" s="37">
        <f>IF((COUNT(C71:C78)=1),(C71/D7+C72/D8+C73/D9+C74/D10+C75/D11+C76/D12+C77/D13+C78/D14),IF(COUNT(C71:C78)=0,"No Measurements","INVALID - ONLY ONE MEASUREMENT ALLOWED"))</f>
        <v>0.3</v>
      </c>
      <c r="E83" s="4"/>
      <c r="F83" s="4"/>
    </row>
    <row r="84" spans="2:6" ht="12.75">
      <c r="B84" s="87" t="s">
        <v>65</v>
      </c>
      <c r="C84" s="38">
        <f>IF(COUNT(C71:C78)&lt;&gt;1,C83,IF(C71,L7,IF(C72,L8,IF(C73,L9,IF(C74,L10,IF(C75,L11,IF(C76,L12,IF(C77,L13,L14))))))))</f>
        <v>0.5042296406671261</v>
      </c>
      <c r="E84" s="4"/>
      <c r="F84" s="4"/>
    </row>
    <row r="85" spans="3:6" ht="12.75">
      <c r="C85" s="25"/>
      <c r="D85" s="4"/>
      <c r="E85" s="4"/>
      <c r="F85" s="4"/>
    </row>
    <row r="86" spans="1:6" ht="40.5" customHeight="1">
      <c r="A86" s="455" t="s">
        <v>66</v>
      </c>
      <c r="B86" s="455"/>
      <c r="C86" s="455"/>
      <c r="D86" s="455"/>
      <c r="E86" s="88"/>
      <c r="F86" s="88"/>
    </row>
    <row r="87" spans="3:6" ht="12.75">
      <c r="C87" s="88"/>
      <c r="D87" s="88"/>
      <c r="E87" s="88"/>
      <c r="F87" s="88"/>
    </row>
    <row r="88" spans="3:6" ht="12.75">
      <c r="C88" s="88"/>
      <c r="D88" s="88"/>
      <c r="E88" s="88"/>
      <c r="F88" s="88"/>
    </row>
    <row r="89" spans="1:6" ht="13.5" thickBot="1">
      <c r="A89" s="451" t="s">
        <v>78</v>
      </c>
      <c r="B89" s="451"/>
      <c r="C89" s="451"/>
      <c r="D89" s="451"/>
      <c r="E89" s="451"/>
      <c r="F89" s="88"/>
    </row>
    <row r="90" spans="1:6" ht="13.5" thickTop="1">
      <c r="A90" s="252"/>
      <c r="C90" s="88"/>
      <c r="D90" s="88"/>
      <c r="E90" s="88"/>
      <c r="F90" s="88"/>
    </row>
    <row r="91" spans="1:5" ht="12.75">
      <c r="A91" s="452" t="s">
        <v>90</v>
      </c>
      <c r="B91" s="452"/>
      <c r="C91" s="452"/>
      <c r="D91" s="452"/>
      <c r="E91" s="452"/>
    </row>
    <row r="92" spans="1:5" ht="38.25" customHeight="1" thickBot="1">
      <c r="A92" s="450" t="s">
        <v>79</v>
      </c>
      <c r="B92" s="450"/>
      <c r="C92" s="450"/>
      <c r="D92" s="450"/>
      <c r="E92" s="450"/>
    </row>
    <row r="93" spans="1:5" ht="12.75" customHeight="1" thickBot="1" thickTop="1">
      <c r="A93" s="253"/>
      <c r="B93" s="253"/>
      <c r="C93" s="253"/>
      <c r="D93" s="253"/>
      <c r="E93" s="253"/>
    </row>
    <row r="94" spans="2:3" ht="13.5" thickBot="1">
      <c r="B94" s="251" t="s">
        <v>75</v>
      </c>
      <c r="C94" s="276">
        <v>10</v>
      </c>
    </row>
    <row r="95" ht="13.5" thickBot="1"/>
    <row r="96" spans="1:7" ht="12.75">
      <c r="A96" s="265" t="str">
        <f>A5</f>
        <v>CAS</v>
      </c>
      <c r="B96" s="258" t="str">
        <f>B5</f>
        <v>Chemical</v>
      </c>
      <c r="C96" s="260" t="s">
        <v>60</v>
      </c>
      <c r="D96" s="260" t="s">
        <v>74</v>
      </c>
      <c r="E96" s="374" t="s">
        <v>88</v>
      </c>
      <c r="F96" s="374" t="s">
        <v>61</v>
      </c>
      <c r="G96" s="270" t="s">
        <v>77</v>
      </c>
    </row>
    <row r="97" spans="1:7" ht="12.75">
      <c r="A97" s="265" t="str">
        <f aca="true" t="shared" si="19" ref="A97:B105">A6</f>
        <v>Number</v>
      </c>
      <c r="B97" s="261" t="str">
        <f t="shared" si="19"/>
        <v>Information</v>
      </c>
      <c r="C97" s="257" t="s">
        <v>73</v>
      </c>
      <c r="D97" s="257" t="s">
        <v>38</v>
      </c>
      <c r="E97" s="372" t="s">
        <v>89</v>
      </c>
      <c r="F97" s="372" t="s">
        <v>87</v>
      </c>
      <c r="G97" s="271" t="s">
        <v>76</v>
      </c>
    </row>
    <row r="98" spans="1:7" ht="12.75">
      <c r="A98" s="266" t="str">
        <f t="shared" si="19"/>
        <v>108-88-3</v>
      </c>
      <c r="B98" s="209" t="str">
        <f t="shared" si="19"/>
        <v>Toluene</v>
      </c>
      <c r="C98" s="277">
        <v>1</v>
      </c>
      <c r="D98" s="2">
        <f>J7</f>
        <v>0.9805534350692465</v>
      </c>
      <c r="E98" s="373">
        <f>D98/C98</f>
        <v>0.9805534350692465</v>
      </c>
      <c r="F98" s="373">
        <f>E98/$E$107</f>
        <v>0.9618487806707222</v>
      </c>
      <c r="G98" s="375">
        <f>$C$94*F98*C98</f>
        <v>9.618487806707222</v>
      </c>
    </row>
    <row r="99" spans="1:7" ht="12.75">
      <c r="A99" s="266" t="str">
        <f t="shared" si="19"/>
        <v>71-43-2</v>
      </c>
      <c r="B99" s="209" t="str">
        <f t="shared" si="19"/>
        <v>Benzene</v>
      </c>
      <c r="C99" s="277">
        <v>0.5</v>
      </c>
      <c r="D99" s="2">
        <f aca="true" t="shared" si="20" ref="D99:D105">J8</f>
        <v>0.019446564739270693</v>
      </c>
      <c r="E99" s="373">
        <f aca="true" t="shared" si="21" ref="E99:E105">D99/C99</f>
        <v>0.038893129478541386</v>
      </c>
      <c r="F99" s="373">
        <f aca="true" t="shared" si="22" ref="F99:F105">E99/$E$107</f>
        <v>0.03815121932927777</v>
      </c>
      <c r="G99" s="375">
        <f>$C$94*F99*C99</f>
        <v>0.19075609664638887</v>
      </c>
    </row>
    <row r="100" spans="1:7" ht="12.75">
      <c r="A100" s="266">
        <f t="shared" si="19"/>
        <v>0</v>
      </c>
      <c r="B100" s="209">
        <f t="shared" si="19"/>
        <v>0</v>
      </c>
      <c r="C100" s="277">
        <v>10000000</v>
      </c>
      <c r="D100" s="2">
        <f t="shared" si="20"/>
        <v>3.191377823360035E-11</v>
      </c>
      <c r="E100" s="373">
        <f t="shared" si="21"/>
        <v>3.1913778233600347E-18</v>
      </c>
      <c r="F100" s="373">
        <f t="shared" si="22"/>
        <v>3.1305003463086705E-18</v>
      </c>
      <c r="G100" s="375">
        <f aca="true" t="shared" si="23" ref="G100:G105">$C$94*F100*C100</f>
        <v>3.1305003463086705E-10</v>
      </c>
    </row>
    <row r="101" spans="1:7" ht="12.75">
      <c r="A101" s="266">
        <f t="shared" si="19"/>
        <v>0</v>
      </c>
      <c r="B101" s="209">
        <f t="shared" si="19"/>
        <v>0</v>
      </c>
      <c r="C101" s="277">
        <v>10000000</v>
      </c>
      <c r="D101" s="2">
        <f t="shared" si="20"/>
        <v>3.191377823360035E-11</v>
      </c>
      <c r="E101" s="373">
        <f t="shared" si="21"/>
        <v>3.1913778233600347E-18</v>
      </c>
      <c r="F101" s="373">
        <f t="shared" si="22"/>
        <v>3.1305003463086705E-18</v>
      </c>
      <c r="G101" s="375">
        <f t="shared" si="23"/>
        <v>3.1305003463086705E-10</v>
      </c>
    </row>
    <row r="102" spans="1:7" ht="12.75">
      <c r="A102" s="266">
        <f t="shared" si="19"/>
        <v>0</v>
      </c>
      <c r="B102" s="209">
        <f t="shared" si="19"/>
        <v>0</v>
      </c>
      <c r="C102" s="277">
        <v>10000000</v>
      </c>
      <c r="D102" s="2">
        <f t="shared" si="20"/>
        <v>3.191377823360035E-11</v>
      </c>
      <c r="E102" s="373">
        <f t="shared" si="21"/>
        <v>3.1913778233600347E-18</v>
      </c>
      <c r="F102" s="373">
        <f t="shared" si="22"/>
        <v>3.1305003463086705E-18</v>
      </c>
      <c r="G102" s="375">
        <f t="shared" si="23"/>
        <v>3.1305003463086705E-10</v>
      </c>
    </row>
    <row r="103" spans="1:7" ht="12.75">
      <c r="A103" s="266">
        <f t="shared" si="19"/>
        <v>0</v>
      </c>
      <c r="B103" s="209">
        <f t="shared" si="19"/>
        <v>0</v>
      </c>
      <c r="C103" s="277">
        <v>10000000</v>
      </c>
      <c r="D103" s="2">
        <f t="shared" si="20"/>
        <v>3.191377823360035E-11</v>
      </c>
      <c r="E103" s="373">
        <f t="shared" si="21"/>
        <v>3.1913778233600347E-18</v>
      </c>
      <c r="F103" s="373">
        <f t="shared" si="22"/>
        <v>3.1305003463086705E-18</v>
      </c>
      <c r="G103" s="375">
        <f t="shared" si="23"/>
        <v>3.1305003463086705E-10</v>
      </c>
    </row>
    <row r="104" spans="1:7" ht="12.75">
      <c r="A104" s="266">
        <f t="shared" si="19"/>
        <v>0</v>
      </c>
      <c r="B104" s="209">
        <f t="shared" si="19"/>
        <v>0</v>
      </c>
      <c r="C104" s="277">
        <v>10000000</v>
      </c>
      <c r="D104" s="2">
        <f t="shared" si="20"/>
        <v>3.191377823360035E-11</v>
      </c>
      <c r="E104" s="373">
        <f t="shared" si="21"/>
        <v>3.1913778233600347E-18</v>
      </c>
      <c r="F104" s="373">
        <f t="shared" si="22"/>
        <v>3.1305003463086705E-18</v>
      </c>
      <c r="G104" s="375">
        <f t="shared" si="23"/>
        <v>3.1305003463086705E-10</v>
      </c>
    </row>
    <row r="105" spans="1:7" ht="13.5" thickBot="1">
      <c r="A105" s="266">
        <f t="shared" si="19"/>
        <v>0</v>
      </c>
      <c r="B105" s="262">
        <f t="shared" si="19"/>
        <v>0</v>
      </c>
      <c r="C105" s="278">
        <v>10000000</v>
      </c>
      <c r="D105" s="44">
        <f t="shared" si="20"/>
        <v>3.191377823360035E-11</v>
      </c>
      <c r="E105" s="376">
        <f t="shared" si="21"/>
        <v>3.1913778233600347E-18</v>
      </c>
      <c r="F105" s="376">
        <f t="shared" si="22"/>
        <v>3.1305003463086705E-18</v>
      </c>
      <c r="G105" s="377">
        <f t="shared" si="23"/>
        <v>3.1305003463086705E-10</v>
      </c>
    </row>
    <row r="106" ht="13.5" thickBot="1">
      <c r="G106" s="380"/>
    </row>
    <row r="107" spans="4:7" ht="13.5" thickBot="1">
      <c r="D107" s="248">
        <f>SUM(D98:D106)</f>
        <v>1</v>
      </c>
      <c r="E107">
        <f>SUM(E98:E106)</f>
        <v>1.019446564547788</v>
      </c>
      <c r="F107" s="255">
        <f>SUM(F98:F105)</f>
        <v>1</v>
      </c>
      <c r="G107" s="273">
        <f>SUM(G98:G105)</f>
        <v>9.809243905231916</v>
      </c>
    </row>
    <row r="108" ht="13.5" thickBot="1"/>
    <row r="109" spans="6:7" ht="13.5" thickBot="1">
      <c r="F109" s="251" t="s">
        <v>84</v>
      </c>
      <c r="G109" s="378">
        <f>G107/C63</f>
        <v>0.3108464842234123</v>
      </c>
    </row>
    <row r="110" spans="6:7" ht="13.5" thickBot="1">
      <c r="F110" s="251" t="s">
        <v>85</v>
      </c>
      <c r="G110" s="379">
        <f>C94/G107</f>
        <v>1.0194465645477875</v>
      </c>
    </row>
    <row r="113" spans="1:5" ht="13.5" thickBot="1">
      <c r="A113" s="451" t="s">
        <v>72</v>
      </c>
      <c r="B113" s="451"/>
      <c r="C113" s="451"/>
      <c r="D113" s="451"/>
      <c r="E113" s="451"/>
    </row>
    <row r="114" ht="13.5" thickTop="1"/>
    <row r="115" spans="1:5" ht="12.75">
      <c r="A115" s="452" t="s">
        <v>90</v>
      </c>
      <c r="B115" s="452"/>
      <c r="C115" s="452"/>
      <c r="D115" s="452"/>
      <c r="E115" s="452"/>
    </row>
    <row r="116" spans="1:5" ht="38.25" customHeight="1" thickBot="1">
      <c r="A116" s="450" t="s">
        <v>91</v>
      </c>
      <c r="B116" s="450"/>
      <c r="C116" s="450"/>
      <c r="D116" s="450"/>
      <c r="E116" s="450"/>
    </row>
    <row r="117" spans="1:5" ht="17.25" customHeight="1" thickBot="1" thickTop="1">
      <c r="A117" s="264"/>
      <c r="B117" s="264"/>
      <c r="C117" s="264"/>
      <c r="D117" s="264"/>
      <c r="E117" s="264"/>
    </row>
    <row r="118" spans="2:3" ht="13.5" thickBot="1">
      <c r="B118" s="251" t="s">
        <v>83</v>
      </c>
      <c r="C118" s="276">
        <v>9.9608</v>
      </c>
    </row>
    <row r="119" ht="13.5" thickBot="1"/>
    <row r="120" spans="1:6" ht="12.75">
      <c r="A120" s="258" t="str">
        <f aca="true" t="shared" si="24" ref="A120:B129">A5</f>
        <v>CAS</v>
      </c>
      <c r="B120" s="259" t="str">
        <f t="shared" si="24"/>
        <v>Chemical</v>
      </c>
      <c r="C120" s="260" t="s">
        <v>60</v>
      </c>
      <c r="D120" s="260" t="s">
        <v>74</v>
      </c>
      <c r="E120" s="260" t="s">
        <v>86</v>
      </c>
      <c r="F120" s="270" t="s">
        <v>82</v>
      </c>
    </row>
    <row r="121" spans="1:6" ht="13.5" customHeight="1">
      <c r="A121" s="261" t="str">
        <f t="shared" si="24"/>
        <v>Number</v>
      </c>
      <c r="B121" s="256" t="str">
        <f t="shared" si="24"/>
        <v>Information</v>
      </c>
      <c r="C121" s="257" t="s">
        <v>73</v>
      </c>
      <c r="D121" s="257" t="s">
        <v>38</v>
      </c>
      <c r="E121" s="257" t="s">
        <v>76</v>
      </c>
      <c r="F121" s="271" t="s">
        <v>81</v>
      </c>
    </row>
    <row r="122" spans="1:6" ht="12.75">
      <c r="A122" s="209" t="str">
        <f t="shared" si="24"/>
        <v>108-88-3</v>
      </c>
      <c r="B122" s="202" t="str">
        <f t="shared" si="24"/>
        <v>Toluene</v>
      </c>
      <c r="C122" s="277">
        <v>1</v>
      </c>
      <c r="D122" s="2">
        <f>J7</f>
        <v>0.9805534350692465</v>
      </c>
      <c r="E122" s="269">
        <f>$C$118*D122</f>
        <v>9.76709665603775</v>
      </c>
      <c r="F122" s="274">
        <f>E122/C122</f>
        <v>9.76709665603775</v>
      </c>
    </row>
    <row r="123" spans="1:6" ht="12.75">
      <c r="A123" s="209" t="str">
        <f t="shared" si="24"/>
        <v>71-43-2</v>
      </c>
      <c r="B123" s="202" t="str">
        <f t="shared" si="24"/>
        <v>Benzene</v>
      </c>
      <c r="C123" s="277">
        <v>0.5</v>
      </c>
      <c r="D123" s="2">
        <f aca="true" t="shared" si="25" ref="D123:D129">J8</f>
        <v>0.019446564739270693</v>
      </c>
      <c r="E123" s="269">
        <f aca="true" t="shared" si="26" ref="E123:E129">$C$118*D123</f>
        <v>0.19370334205492754</v>
      </c>
      <c r="F123" s="274">
        <f>E123/C123</f>
        <v>0.38740668410985507</v>
      </c>
    </row>
    <row r="124" spans="1:6" ht="12.75">
      <c r="A124" s="209">
        <f t="shared" si="24"/>
        <v>0</v>
      </c>
      <c r="B124" s="202">
        <f t="shared" si="24"/>
        <v>0</v>
      </c>
      <c r="C124" s="277">
        <v>10000000</v>
      </c>
      <c r="D124" s="2">
        <f t="shared" si="25"/>
        <v>3.191377823360035E-11</v>
      </c>
      <c r="E124" s="269">
        <f t="shared" si="26"/>
        <v>3.1788676222924634E-10</v>
      </c>
      <c r="F124" s="274">
        <f aca="true" t="shared" si="27" ref="F124:F129">E124/C124</f>
        <v>3.1788676222924635E-17</v>
      </c>
    </row>
    <row r="125" spans="1:6" ht="12.75">
      <c r="A125" s="209">
        <f t="shared" si="24"/>
        <v>0</v>
      </c>
      <c r="B125" s="202">
        <f t="shared" si="24"/>
        <v>0</v>
      </c>
      <c r="C125" s="277">
        <v>10000000</v>
      </c>
      <c r="D125" s="2">
        <f t="shared" si="25"/>
        <v>3.191377823360035E-11</v>
      </c>
      <c r="E125" s="269">
        <f t="shared" si="26"/>
        <v>3.1788676222924634E-10</v>
      </c>
      <c r="F125" s="274">
        <f t="shared" si="27"/>
        <v>3.1788676222924635E-17</v>
      </c>
    </row>
    <row r="126" spans="1:6" ht="12.75">
      <c r="A126" s="209">
        <f t="shared" si="24"/>
        <v>0</v>
      </c>
      <c r="B126" s="202">
        <f t="shared" si="24"/>
        <v>0</v>
      </c>
      <c r="C126" s="277">
        <v>10000000</v>
      </c>
      <c r="D126" s="2">
        <f t="shared" si="25"/>
        <v>3.191377823360035E-11</v>
      </c>
      <c r="E126" s="269">
        <f t="shared" si="26"/>
        <v>3.1788676222924634E-10</v>
      </c>
      <c r="F126" s="274">
        <f t="shared" si="27"/>
        <v>3.1788676222924635E-17</v>
      </c>
    </row>
    <row r="127" spans="1:6" ht="12.75">
      <c r="A127" s="209">
        <f t="shared" si="24"/>
        <v>0</v>
      </c>
      <c r="B127" s="202">
        <f t="shared" si="24"/>
        <v>0</v>
      </c>
      <c r="C127" s="277">
        <v>10000000</v>
      </c>
      <c r="D127" s="2">
        <f t="shared" si="25"/>
        <v>3.191377823360035E-11</v>
      </c>
      <c r="E127" s="269">
        <f t="shared" si="26"/>
        <v>3.1788676222924634E-10</v>
      </c>
      <c r="F127" s="274">
        <f t="shared" si="27"/>
        <v>3.1788676222924635E-17</v>
      </c>
    </row>
    <row r="128" spans="1:6" ht="12.75">
      <c r="A128" s="209">
        <f t="shared" si="24"/>
        <v>0</v>
      </c>
      <c r="B128" s="202">
        <f t="shared" si="24"/>
        <v>0</v>
      </c>
      <c r="C128" s="277">
        <v>10000000</v>
      </c>
      <c r="D128" s="2">
        <f t="shared" si="25"/>
        <v>3.191377823360035E-11</v>
      </c>
      <c r="E128" s="269">
        <f t="shared" si="26"/>
        <v>3.1788676222924634E-10</v>
      </c>
      <c r="F128" s="274">
        <f t="shared" si="27"/>
        <v>3.1788676222924635E-17</v>
      </c>
    </row>
    <row r="129" spans="1:6" ht="13.5" thickBot="1">
      <c r="A129" s="262">
        <f t="shared" si="24"/>
        <v>0</v>
      </c>
      <c r="B129" s="263">
        <f t="shared" si="24"/>
        <v>0</v>
      </c>
      <c r="C129" s="278">
        <v>10000000</v>
      </c>
      <c r="D129" s="44">
        <f t="shared" si="25"/>
        <v>3.191377823360035E-11</v>
      </c>
      <c r="E129" s="272">
        <f t="shared" si="26"/>
        <v>3.1788676222924634E-10</v>
      </c>
      <c r="F129" s="275">
        <f t="shared" si="27"/>
        <v>3.1788676222924635E-17</v>
      </c>
    </row>
    <row r="131" spans="4:5" ht="12.75">
      <c r="D131" s="248">
        <f>SUM(D122:D130)</f>
        <v>1</v>
      </c>
      <c r="E131" s="248">
        <f>SUM(E122:E130)</f>
        <v>9.960799999999995</v>
      </c>
    </row>
    <row r="132" ht="13.5" thickBot="1"/>
    <row r="133" spans="5:6" ht="13.5" thickBot="1">
      <c r="E133" s="251" t="s">
        <v>80</v>
      </c>
      <c r="F133" s="273">
        <f>SUM(F122:F130)</f>
        <v>10.154503340147606</v>
      </c>
    </row>
    <row r="134" ht="13.5" thickBot="1"/>
    <row r="135" spans="5:6" ht="13.5" thickBot="1">
      <c r="E135" s="251" t="s">
        <v>85</v>
      </c>
      <c r="F135" s="273">
        <f>F133/C118</f>
        <v>1.019446564547788</v>
      </c>
    </row>
  </sheetData>
  <mergeCells count="16">
    <mergeCell ref="A2:L2"/>
    <mergeCell ref="I17:K17"/>
    <mergeCell ref="D20:H20"/>
    <mergeCell ref="D21:D22"/>
    <mergeCell ref="E21:E22"/>
    <mergeCell ref="F21:F22"/>
    <mergeCell ref="G21:G22"/>
    <mergeCell ref="H21:H22"/>
    <mergeCell ref="A66:D66"/>
    <mergeCell ref="A86:D86"/>
    <mergeCell ref="A89:E89"/>
    <mergeCell ref="A91:E91"/>
    <mergeCell ref="A92:E92"/>
    <mergeCell ref="A113:E113"/>
    <mergeCell ref="A115:E115"/>
    <mergeCell ref="A116:E1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8"/>
  <sheetViews>
    <sheetView zoomScale="75" zoomScaleNormal="75" workbookViewId="0" topLeftCell="A22">
      <selection activeCell="F9" sqref="F9"/>
    </sheetView>
  </sheetViews>
  <sheetFormatPr defaultColWidth="12.421875" defaultRowHeight="12.75"/>
  <cols>
    <col min="1" max="2" width="13.00390625" style="0" customWidth="1"/>
    <col min="3" max="10" width="13.00390625" style="430" customWidth="1"/>
    <col min="11" max="16384" width="13.00390625" style="0" customWidth="1"/>
  </cols>
  <sheetData>
    <row r="1" spans="1:10" ht="23.25">
      <c r="A1" s="393"/>
      <c r="B1" s="394"/>
      <c r="C1" s="395"/>
      <c r="D1" s="395"/>
      <c r="E1" s="396" t="s">
        <v>95</v>
      </c>
      <c r="F1" s="395"/>
      <c r="G1" s="395"/>
      <c r="H1" s="395"/>
      <c r="I1" s="395"/>
      <c r="J1" s="397"/>
    </row>
    <row r="2" spans="1:10" ht="39.75" customHeight="1" thickBot="1">
      <c r="A2" s="398"/>
      <c r="B2" s="463" t="s">
        <v>96</v>
      </c>
      <c r="C2" s="463"/>
      <c r="D2" s="463"/>
      <c r="E2" s="463"/>
      <c r="F2" s="463"/>
      <c r="G2" s="463"/>
      <c r="H2" s="463"/>
      <c r="I2" s="463"/>
      <c r="J2" s="464"/>
    </row>
    <row r="3" spans="1:10" ht="13.5" thickTop="1">
      <c r="A3" s="398"/>
      <c r="B3" s="4" t="s">
        <v>97</v>
      </c>
      <c r="C3" s="402" t="s">
        <v>98</v>
      </c>
      <c r="D3" s="3"/>
      <c r="E3" s="402" t="s">
        <v>49</v>
      </c>
      <c r="F3" s="402" t="s">
        <v>55</v>
      </c>
      <c r="G3" s="402" t="s">
        <v>54</v>
      </c>
      <c r="H3" s="403" t="s">
        <v>42</v>
      </c>
      <c r="I3" s="3"/>
      <c r="J3" s="404" t="s">
        <v>99</v>
      </c>
    </row>
    <row r="4" spans="1:10" ht="12.75">
      <c r="A4" s="398"/>
      <c r="B4" s="4"/>
      <c r="C4" s="3"/>
      <c r="D4" s="3"/>
      <c r="E4" s="3"/>
      <c r="F4" s="3"/>
      <c r="G4" s="3"/>
      <c r="H4" s="3"/>
      <c r="I4" s="3"/>
      <c r="J4" s="405" t="s">
        <v>100</v>
      </c>
    </row>
    <row r="5" spans="1:10" ht="6" customHeight="1">
      <c r="A5" s="398"/>
      <c r="B5" s="4"/>
      <c r="C5" s="3"/>
      <c r="D5" s="3"/>
      <c r="E5" s="3"/>
      <c r="F5" s="3"/>
      <c r="G5" s="3"/>
      <c r="H5" s="3"/>
      <c r="I5" s="3"/>
      <c r="J5" s="406"/>
    </row>
    <row r="6" spans="1:10" ht="15.75">
      <c r="A6" s="407"/>
      <c r="B6" s="408" t="s">
        <v>101</v>
      </c>
      <c r="C6" s="409">
        <v>25</v>
      </c>
      <c r="D6" s="410"/>
      <c r="E6" s="411">
        <v>7.8</v>
      </c>
      <c r="F6" s="411">
        <v>1651.2</v>
      </c>
      <c r="G6" s="411">
        <v>225</v>
      </c>
      <c r="H6" s="412">
        <v>60</v>
      </c>
      <c r="I6" s="3"/>
      <c r="J6" s="413">
        <f aca="true" t="shared" si="0" ref="J6:J42">10^(E6-(F6/(C6+G6)))</f>
        <v>15.67472751800438</v>
      </c>
    </row>
    <row r="7" spans="1:10" ht="15.75">
      <c r="A7" s="407"/>
      <c r="B7" s="408" t="s">
        <v>102</v>
      </c>
      <c r="C7" s="414">
        <v>25</v>
      </c>
      <c r="D7" s="415"/>
      <c r="E7" s="416">
        <v>7.12</v>
      </c>
      <c r="F7" s="416">
        <v>1210.6</v>
      </c>
      <c r="G7" s="416">
        <v>229.66</v>
      </c>
      <c r="H7" s="417">
        <v>58.1</v>
      </c>
      <c r="I7" s="3"/>
      <c r="J7" s="413">
        <f t="shared" si="0"/>
        <v>232.38636020806376</v>
      </c>
    </row>
    <row r="8" spans="1:10" ht="15.75">
      <c r="A8" s="407"/>
      <c r="B8" s="408" t="s">
        <v>103</v>
      </c>
      <c r="C8" s="414">
        <v>25</v>
      </c>
      <c r="D8" s="415"/>
      <c r="E8" s="416">
        <v>7.24</v>
      </c>
      <c r="F8" s="416">
        <v>1675.3</v>
      </c>
      <c r="G8" s="416">
        <v>200</v>
      </c>
      <c r="H8" s="417">
        <v>93.12</v>
      </c>
      <c r="I8" s="3"/>
      <c r="J8" s="413">
        <f t="shared" si="0"/>
        <v>0.6226187887290483</v>
      </c>
    </row>
    <row r="9" spans="1:10" ht="15.75">
      <c r="A9" s="407"/>
      <c r="B9" s="408" t="s">
        <v>104</v>
      </c>
      <c r="C9" s="414">
        <v>25</v>
      </c>
      <c r="D9" s="415"/>
      <c r="E9" s="416">
        <v>6.90565</v>
      </c>
      <c r="F9" s="416">
        <v>1211.033</v>
      </c>
      <c r="G9" s="416">
        <v>220.79</v>
      </c>
      <c r="H9" s="417">
        <v>78.1</v>
      </c>
      <c r="I9" s="3"/>
      <c r="J9" s="413">
        <f t="shared" si="0"/>
        <v>95.17996949045754</v>
      </c>
    </row>
    <row r="10" spans="1:10" ht="15.75">
      <c r="A10" s="407"/>
      <c r="B10" s="408" t="s">
        <v>105</v>
      </c>
      <c r="C10" s="414">
        <v>25</v>
      </c>
      <c r="D10" s="415"/>
      <c r="E10" s="416">
        <v>7.82</v>
      </c>
      <c r="F10" s="416">
        <v>1950.3</v>
      </c>
      <c r="G10" s="416">
        <v>194.36</v>
      </c>
      <c r="H10" s="417">
        <v>108.1</v>
      </c>
      <c r="I10" s="3"/>
      <c r="J10" s="413">
        <f t="shared" si="0"/>
        <v>0.0849445788331512</v>
      </c>
    </row>
    <row r="11" spans="1:10" ht="15.75">
      <c r="A11" s="407"/>
      <c r="B11" s="433" t="s">
        <v>93</v>
      </c>
      <c r="C11" s="434">
        <v>60</v>
      </c>
      <c r="D11" s="435"/>
      <c r="E11" s="436">
        <v>7.25</v>
      </c>
      <c r="F11" s="436">
        <v>1998.73</v>
      </c>
      <c r="G11" s="436">
        <v>202.73</v>
      </c>
      <c r="H11" s="437">
        <v>154.2</v>
      </c>
      <c r="I11" s="438"/>
      <c r="J11" s="439">
        <f t="shared" si="0"/>
        <v>0.438991522645821</v>
      </c>
    </row>
    <row r="12" spans="1:10" ht="15.75">
      <c r="A12" s="407"/>
      <c r="B12" s="408" t="s">
        <v>106</v>
      </c>
      <c r="C12" s="414">
        <v>25</v>
      </c>
      <c r="D12" s="415"/>
      <c r="E12" s="416">
        <v>6.86</v>
      </c>
      <c r="F12" s="416">
        <v>935.53</v>
      </c>
      <c r="G12" s="416">
        <v>239.55</v>
      </c>
      <c r="H12" s="417">
        <v>54.1</v>
      </c>
      <c r="I12" s="3"/>
      <c r="J12" s="413">
        <f t="shared" si="0"/>
        <v>2107.1384098849676</v>
      </c>
    </row>
    <row r="13" spans="1:10" ht="15.75">
      <c r="A13" s="407"/>
      <c r="B13" s="408" t="s">
        <v>107</v>
      </c>
      <c r="C13" s="414">
        <v>25</v>
      </c>
      <c r="D13" s="415"/>
      <c r="E13" s="416">
        <v>6.84</v>
      </c>
      <c r="F13" s="416">
        <v>1173.79</v>
      </c>
      <c r="G13" s="416">
        <v>218.13</v>
      </c>
      <c r="H13" s="417">
        <v>92.6</v>
      </c>
      <c r="I13" s="3"/>
      <c r="J13" s="413">
        <f t="shared" si="0"/>
        <v>102.84217819149222</v>
      </c>
    </row>
    <row r="14" spans="1:10" ht="15.75">
      <c r="A14" s="407"/>
      <c r="B14" s="408" t="s">
        <v>108</v>
      </c>
      <c r="C14" s="414">
        <v>25</v>
      </c>
      <c r="D14" s="415"/>
      <c r="E14" s="416">
        <v>6.79</v>
      </c>
      <c r="F14" s="416">
        <v>1115.57</v>
      </c>
      <c r="G14" s="416">
        <v>211.31</v>
      </c>
      <c r="H14" s="417"/>
      <c r="I14" s="3"/>
      <c r="J14" s="413">
        <f t="shared" si="0"/>
        <v>117.27609940372295</v>
      </c>
    </row>
    <row r="15" spans="1:10" ht="15.75">
      <c r="A15" s="407"/>
      <c r="B15" s="408" t="s">
        <v>109</v>
      </c>
      <c r="C15" s="414">
        <v>25</v>
      </c>
      <c r="D15" s="415"/>
      <c r="E15" s="416">
        <v>6.93</v>
      </c>
      <c r="F15" s="416">
        <v>1242.43</v>
      </c>
      <c r="G15" s="416">
        <v>230</v>
      </c>
      <c r="H15" s="417">
        <v>153.8</v>
      </c>
      <c r="I15" s="3"/>
      <c r="J15" s="413">
        <f t="shared" si="0"/>
        <v>114.21561700154976</v>
      </c>
    </row>
    <row r="16" spans="1:10" ht="15.75">
      <c r="A16" s="407"/>
      <c r="B16" s="408" t="s">
        <v>110</v>
      </c>
      <c r="C16" s="414">
        <v>25</v>
      </c>
      <c r="D16" s="415"/>
      <c r="E16" s="416">
        <v>6.9</v>
      </c>
      <c r="F16" s="416">
        <v>1163.03</v>
      </c>
      <c r="G16" s="416">
        <v>227.4</v>
      </c>
      <c r="H16" s="417">
        <v>119.4</v>
      </c>
      <c r="I16" s="3"/>
      <c r="J16" s="413">
        <f t="shared" si="0"/>
        <v>195.93665491581618</v>
      </c>
    </row>
    <row r="17" spans="1:10" ht="15.75">
      <c r="A17" s="407"/>
      <c r="B17" s="408" t="s">
        <v>111</v>
      </c>
      <c r="C17" s="414">
        <v>25</v>
      </c>
      <c r="D17" s="415"/>
      <c r="E17" s="416">
        <v>6.84</v>
      </c>
      <c r="F17" s="416">
        <v>1203.53</v>
      </c>
      <c r="G17" s="416">
        <v>222.86</v>
      </c>
      <c r="H17" s="417">
        <v>84.2</v>
      </c>
      <c r="I17" s="3"/>
      <c r="J17" s="413">
        <f t="shared" si="0"/>
        <v>96.45291097534583</v>
      </c>
    </row>
    <row r="18" spans="1:10" ht="15.75">
      <c r="A18" s="407"/>
      <c r="B18" s="408" t="s">
        <v>112</v>
      </c>
      <c r="C18" s="414">
        <v>25</v>
      </c>
      <c r="D18" s="415"/>
      <c r="E18" s="416">
        <v>6.92</v>
      </c>
      <c r="F18" s="416">
        <v>1538.3</v>
      </c>
      <c r="G18" s="416">
        <v>200</v>
      </c>
      <c r="H18" s="417"/>
      <c r="I18" s="3"/>
      <c r="J18" s="413">
        <f t="shared" si="0"/>
        <v>1.210907895975803</v>
      </c>
    </row>
    <row r="19" spans="1:10" ht="15.75">
      <c r="A19" s="407"/>
      <c r="B19" s="408" t="s">
        <v>113</v>
      </c>
      <c r="C19" s="414">
        <v>25</v>
      </c>
      <c r="D19" s="415"/>
      <c r="E19" s="416">
        <v>7.1</v>
      </c>
      <c r="F19" s="416">
        <v>1244.95</v>
      </c>
      <c r="G19" s="416">
        <v>217.88</v>
      </c>
      <c r="H19" s="417">
        <v>88.1</v>
      </c>
      <c r="I19" s="3"/>
      <c r="J19" s="413">
        <f t="shared" si="0"/>
        <v>94.23619033745076</v>
      </c>
    </row>
    <row r="20" spans="1:10" ht="15.75">
      <c r="A20" s="407"/>
      <c r="B20" s="408" t="s">
        <v>114</v>
      </c>
      <c r="C20" s="414">
        <v>25</v>
      </c>
      <c r="D20" s="415"/>
      <c r="E20" s="416">
        <v>8.04</v>
      </c>
      <c r="F20" s="416">
        <v>1554.3</v>
      </c>
      <c r="G20" s="416">
        <v>222.65</v>
      </c>
      <c r="H20" s="417">
        <v>46.1</v>
      </c>
      <c r="I20" s="3"/>
      <c r="J20" s="413">
        <f t="shared" si="0"/>
        <v>58.05020467167954</v>
      </c>
    </row>
    <row r="21" spans="1:10" ht="15.75">
      <c r="A21" s="407"/>
      <c r="B21" s="408" t="s">
        <v>115</v>
      </c>
      <c r="C21" s="414">
        <v>25</v>
      </c>
      <c r="D21" s="415"/>
      <c r="E21" s="416">
        <v>6.96</v>
      </c>
      <c r="F21" s="416">
        <v>1424.26</v>
      </c>
      <c r="G21" s="416">
        <v>213.21</v>
      </c>
      <c r="H21" s="417">
        <v>106.2</v>
      </c>
      <c r="I21" s="3"/>
      <c r="J21" s="413">
        <f t="shared" si="0"/>
        <v>9.571717732038401</v>
      </c>
    </row>
    <row r="22" spans="1:10" ht="15.75">
      <c r="A22" s="407"/>
      <c r="B22" s="408" t="s">
        <v>116</v>
      </c>
      <c r="C22" s="414">
        <v>25</v>
      </c>
      <c r="D22" s="415"/>
      <c r="E22" s="416">
        <v>7.18</v>
      </c>
      <c r="F22" s="416">
        <v>1358.46</v>
      </c>
      <c r="G22" s="416">
        <v>232.2</v>
      </c>
      <c r="H22" s="417">
        <v>99</v>
      </c>
      <c r="I22" s="3"/>
      <c r="J22" s="413">
        <f t="shared" si="0"/>
        <v>79.1177115473166</v>
      </c>
    </row>
    <row r="23" spans="1:10" ht="15.75">
      <c r="A23" s="407"/>
      <c r="B23" s="408" t="s">
        <v>117</v>
      </c>
      <c r="C23" s="414">
        <v>25</v>
      </c>
      <c r="D23" s="415"/>
      <c r="E23" s="416">
        <v>7.41</v>
      </c>
      <c r="F23" s="416">
        <v>1181.31</v>
      </c>
      <c r="G23" s="416">
        <v>250.6</v>
      </c>
      <c r="H23" s="417">
        <v>44.1</v>
      </c>
      <c r="I23" s="3"/>
      <c r="J23" s="413">
        <f t="shared" si="0"/>
        <v>1329.4721536488883</v>
      </c>
    </row>
    <row r="24" spans="1:10" ht="15.75">
      <c r="A24" s="407"/>
      <c r="B24" s="408" t="s">
        <v>118</v>
      </c>
      <c r="C24" s="414">
        <v>25</v>
      </c>
      <c r="D24" s="415"/>
      <c r="E24" s="416">
        <v>6.94</v>
      </c>
      <c r="F24" s="416">
        <v>1295.26</v>
      </c>
      <c r="G24" s="416">
        <v>218</v>
      </c>
      <c r="H24" s="417"/>
      <c r="I24" s="3"/>
      <c r="J24" s="413">
        <f t="shared" si="0"/>
        <v>40.711015364362865</v>
      </c>
    </row>
    <row r="25" spans="1:10" ht="15.75">
      <c r="A25" s="407"/>
      <c r="B25" s="408" t="s">
        <v>119</v>
      </c>
      <c r="C25" s="414">
        <v>25</v>
      </c>
      <c r="D25" s="415"/>
      <c r="E25" s="416">
        <v>6.9</v>
      </c>
      <c r="F25" s="416">
        <v>1268.12</v>
      </c>
      <c r="G25" s="416">
        <v>216.9</v>
      </c>
      <c r="H25" s="417">
        <v>100.2</v>
      </c>
      <c r="I25" s="3"/>
      <c r="J25" s="413">
        <f t="shared" si="0"/>
        <v>45.46408531853585</v>
      </c>
    </row>
    <row r="26" spans="1:10" ht="15.75">
      <c r="A26" s="407"/>
      <c r="B26" s="408" t="s">
        <v>120</v>
      </c>
      <c r="C26" s="414">
        <v>25</v>
      </c>
      <c r="D26" s="415"/>
      <c r="E26" s="416">
        <v>6.88</v>
      </c>
      <c r="F26" s="416">
        <v>1171.53</v>
      </c>
      <c r="G26" s="416">
        <v>224.37</v>
      </c>
      <c r="H26" s="417">
        <v>86.2</v>
      </c>
      <c r="I26" s="3"/>
      <c r="J26" s="413">
        <f t="shared" si="0"/>
        <v>152.0691588407568</v>
      </c>
    </row>
    <row r="27" spans="1:10" ht="15.75">
      <c r="A27" s="407"/>
      <c r="B27" s="408" t="s">
        <v>121</v>
      </c>
      <c r="C27" s="414">
        <v>25</v>
      </c>
      <c r="D27" s="415"/>
      <c r="E27" s="416">
        <v>7.9</v>
      </c>
      <c r="F27" s="416">
        <v>1474.08</v>
      </c>
      <c r="G27" s="416">
        <v>229.13</v>
      </c>
      <c r="H27" s="417">
        <v>32</v>
      </c>
      <c r="I27" s="3"/>
      <c r="J27" s="413">
        <f t="shared" si="0"/>
        <v>125.74889885762252</v>
      </c>
    </row>
    <row r="28" spans="1:10" ht="15.75">
      <c r="A28" s="407"/>
      <c r="B28" s="408" t="s">
        <v>122</v>
      </c>
      <c r="C28" s="414">
        <v>25</v>
      </c>
      <c r="D28" s="415"/>
      <c r="E28" s="416">
        <v>7.41</v>
      </c>
      <c r="F28" s="416">
        <v>1325.9</v>
      </c>
      <c r="G28" s="416">
        <v>252.6</v>
      </c>
      <c r="H28" s="417">
        <v>84.9</v>
      </c>
      <c r="I28" s="3"/>
      <c r="J28" s="413">
        <f t="shared" si="0"/>
        <v>430.2324563063685</v>
      </c>
    </row>
    <row r="29" spans="1:10" ht="15.75">
      <c r="A29" s="407"/>
      <c r="B29" s="408" t="s">
        <v>123</v>
      </c>
      <c r="C29" s="414">
        <v>25</v>
      </c>
      <c r="D29" s="415"/>
      <c r="E29" s="416">
        <v>7.06</v>
      </c>
      <c r="F29" s="416">
        <v>1261.34</v>
      </c>
      <c r="G29" s="416">
        <v>221.97</v>
      </c>
      <c r="H29" s="417">
        <v>72.1</v>
      </c>
      <c r="I29" s="3"/>
      <c r="J29" s="413">
        <f t="shared" si="0"/>
        <v>89.68917080853835</v>
      </c>
    </row>
    <row r="30" spans="1:10" ht="15.75">
      <c r="A30" s="407"/>
      <c r="B30" s="408" t="s">
        <v>124</v>
      </c>
      <c r="C30" s="414">
        <v>25</v>
      </c>
      <c r="D30" s="415"/>
      <c r="E30" s="416">
        <v>7.41</v>
      </c>
      <c r="F30" s="416">
        <v>1325.9</v>
      </c>
      <c r="G30" s="416">
        <v>252.6</v>
      </c>
      <c r="H30" s="417">
        <v>50.5</v>
      </c>
      <c r="I30" s="3"/>
      <c r="J30" s="413">
        <f t="shared" si="0"/>
        <v>430.2324563063685</v>
      </c>
    </row>
    <row r="31" spans="1:10" ht="15.75">
      <c r="A31" s="407"/>
      <c r="B31" s="408" t="s">
        <v>125</v>
      </c>
      <c r="C31" s="414">
        <v>25</v>
      </c>
      <c r="D31" s="415"/>
      <c r="E31" s="416">
        <v>6.85</v>
      </c>
      <c r="F31" s="416">
        <v>1064.63</v>
      </c>
      <c r="G31" s="416">
        <v>232</v>
      </c>
      <c r="H31" s="417">
        <v>72.2</v>
      </c>
      <c r="I31" s="3"/>
      <c r="J31" s="413">
        <f t="shared" si="0"/>
        <v>509.8833342710374</v>
      </c>
    </row>
    <row r="32" spans="1:10" ht="15.75">
      <c r="A32" s="407"/>
      <c r="B32" s="408" t="s">
        <v>126</v>
      </c>
      <c r="C32" s="414">
        <v>60</v>
      </c>
      <c r="D32" s="415"/>
      <c r="E32" s="416">
        <v>7.14</v>
      </c>
      <c r="F32" s="416">
        <v>1518.1</v>
      </c>
      <c r="G32" s="416">
        <v>175</v>
      </c>
      <c r="H32" s="417">
        <v>94.1</v>
      </c>
      <c r="I32" s="3"/>
      <c r="J32" s="413">
        <f t="shared" si="0"/>
        <v>4.786300923226381</v>
      </c>
    </row>
    <row r="33" spans="1:10" ht="15.75">
      <c r="A33" s="407"/>
      <c r="B33" s="408" t="s">
        <v>127</v>
      </c>
      <c r="C33" s="414">
        <v>25</v>
      </c>
      <c r="D33" s="415"/>
      <c r="E33" s="416">
        <v>7.72</v>
      </c>
      <c r="F33" s="416">
        <v>1690</v>
      </c>
      <c r="G33" s="416">
        <v>210</v>
      </c>
      <c r="H33" s="417">
        <v>74.1</v>
      </c>
      <c r="I33" s="3"/>
      <c r="J33" s="413">
        <f t="shared" si="0"/>
        <v>3.3768412031116455</v>
      </c>
    </row>
    <row r="34" spans="1:10" ht="15.75">
      <c r="A34" s="407"/>
      <c r="B34" s="408" t="s">
        <v>128</v>
      </c>
      <c r="C34" s="414">
        <v>25</v>
      </c>
      <c r="D34" s="415"/>
      <c r="E34" s="416">
        <v>7.07</v>
      </c>
      <c r="F34" s="416">
        <v>1304.1</v>
      </c>
      <c r="G34" s="416">
        <v>210</v>
      </c>
      <c r="H34" s="417"/>
      <c r="I34" s="3"/>
      <c r="J34" s="413">
        <f t="shared" si="0"/>
        <v>33.16181543533034</v>
      </c>
    </row>
    <row r="35" spans="1:10" ht="15.75">
      <c r="A35" s="407"/>
      <c r="B35" s="408" t="s">
        <v>129</v>
      </c>
      <c r="C35" s="414">
        <v>25</v>
      </c>
      <c r="D35" s="415"/>
      <c r="E35" s="416">
        <v>7.58</v>
      </c>
      <c r="F35" s="416">
        <v>1882.37</v>
      </c>
      <c r="G35" s="416">
        <v>255.35</v>
      </c>
      <c r="H35" s="417">
        <v>104.2</v>
      </c>
      <c r="I35" s="3"/>
      <c r="J35" s="413">
        <f t="shared" si="0"/>
        <v>7.339102383303638</v>
      </c>
    </row>
    <row r="36" spans="1:10" ht="15.75">
      <c r="A36" s="407"/>
      <c r="B36" s="408" t="s">
        <v>130</v>
      </c>
      <c r="C36" s="414">
        <v>25</v>
      </c>
      <c r="D36" s="415"/>
      <c r="E36" s="416">
        <v>7.02</v>
      </c>
      <c r="F36" s="416">
        <v>1415.49</v>
      </c>
      <c r="G36" s="416">
        <v>221</v>
      </c>
      <c r="H36" s="417">
        <v>165.8</v>
      </c>
      <c r="I36" s="3"/>
      <c r="J36" s="413">
        <f t="shared" si="0"/>
        <v>18.449118048938857</v>
      </c>
    </row>
    <row r="37" spans="1:10" ht="15.75">
      <c r="A37" s="407"/>
      <c r="B37" s="433" t="s">
        <v>23</v>
      </c>
      <c r="C37" s="434">
        <v>60</v>
      </c>
      <c r="D37" s="435"/>
      <c r="E37" s="436">
        <v>6.95464</v>
      </c>
      <c r="F37" s="436">
        <v>1344.8</v>
      </c>
      <c r="G37" s="436">
        <v>219.48</v>
      </c>
      <c r="H37" s="437">
        <v>92.1</v>
      </c>
      <c r="I37" s="438"/>
      <c r="J37" s="439">
        <f t="shared" si="0"/>
        <v>138.94619860804372</v>
      </c>
    </row>
    <row r="38" spans="1:10" ht="15.75">
      <c r="A38" s="407"/>
      <c r="B38" s="408" t="s">
        <v>131</v>
      </c>
      <c r="C38" s="414">
        <v>25</v>
      </c>
      <c r="D38" s="415"/>
      <c r="E38" s="416">
        <v>7.21</v>
      </c>
      <c r="F38" s="416">
        <v>1296.13</v>
      </c>
      <c r="G38" s="416">
        <v>226.66</v>
      </c>
      <c r="H38" s="417">
        <v>86.1</v>
      </c>
      <c r="I38" s="3"/>
      <c r="J38" s="413">
        <f t="shared" si="0"/>
        <v>114.73030210748931</v>
      </c>
    </row>
    <row r="39" spans="1:10" ht="15.75">
      <c r="A39" s="407"/>
      <c r="B39" s="408" t="s">
        <v>132</v>
      </c>
      <c r="C39" s="414">
        <v>25</v>
      </c>
      <c r="D39" s="415"/>
      <c r="E39" s="416">
        <v>6.5</v>
      </c>
      <c r="F39" s="416">
        <v>783.4</v>
      </c>
      <c r="G39" s="416">
        <v>230</v>
      </c>
      <c r="H39" s="417">
        <v>62.5</v>
      </c>
      <c r="I39" s="3"/>
      <c r="J39" s="413">
        <f t="shared" si="0"/>
        <v>2678.200811236582</v>
      </c>
    </row>
    <row r="40" spans="1:10" ht="15.75">
      <c r="A40" s="407"/>
      <c r="B40" s="408" t="s">
        <v>133</v>
      </c>
      <c r="C40" s="414">
        <v>25</v>
      </c>
      <c r="D40" s="415"/>
      <c r="E40" s="416">
        <v>7</v>
      </c>
      <c r="F40" s="416">
        <v>1474.68</v>
      </c>
      <c r="G40" s="416">
        <v>213.69</v>
      </c>
      <c r="H40" s="417">
        <v>106.2</v>
      </c>
      <c r="I40" s="3"/>
      <c r="J40" s="413">
        <f t="shared" si="0"/>
        <v>6.63402647787862</v>
      </c>
    </row>
    <row r="41" spans="1:10" ht="15.75">
      <c r="A41" s="407"/>
      <c r="B41" s="408" t="s">
        <v>134</v>
      </c>
      <c r="C41" s="414">
        <v>25</v>
      </c>
      <c r="D41" s="415"/>
      <c r="E41" s="416">
        <v>7.01</v>
      </c>
      <c r="F41" s="416">
        <v>1462.27</v>
      </c>
      <c r="G41" s="416">
        <v>215.11</v>
      </c>
      <c r="H41" s="417">
        <v>106.2</v>
      </c>
      <c r="I41" s="402"/>
      <c r="J41" s="413">
        <f t="shared" si="0"/>
        <v>8.317629734657789</v>
      </c>
    </row>
    <row r="42" spans="1:10" ht="15.75">
      <c r="A42" s="407"/>
      <c r="B42" s="408" t="s">
        <v>135</v>
      </c>
      <c r="C42" s="414">
        <v>25</v>
      </c>
      <c r="D42" s="415"/>
      <c r="E42" s="416">
        <v>6.99</v>
      </c>
      <c r="F42" s="416">
        <v>1453.43</v>
      </c>
      <c r="G42" s="416">
        <v>215.31</v>
      </c>
      <c r="H42" s="417">
        <v>106.2</v>
      </c>
      <c r="I42" s="3"/>
      <c r="J42" s="413">
        <f t="shared" si="0"/>
        <v>8.746893837166926</v>
      </c>
    </row>
    <row r="43" spans="1:10" ht="15.75">
      <c r="A43" s="407"/>
      <c r="B43" s="408"/>
      <c r="C43" s="414"/>
      <c r="D43" s="415"/>
      <c r="E43" s="416"/>
      <c r="F43" s="416"/>
      <c r="G43" s="416"/>
      <c r="H43" s="418"/>
      <c r="I43" s="3"/>
      <c r="J43" s="413"/>
    </row>
    <row r="44" spans="1:10" ht="15.75">
      <c r="A44" s="407"/>
      <c r="B44" s="408"/>
      <c r="C44" s="414"/>
      <c r="D44" s="415"/>
      <c r="E44" s="416"/>
      <c r="F44" s="416"/>
      <c r="G44" s="416"/>
      <c r="H44" s="418"/>
      <c r="I44" s="3"/>
      <c r="J44" s="413"/>
    </row>
    <row r="45" spans="1:10" ht="15.75">
      <c r="A45" s="407"/>
      <c r="B45" s="419" t="s">
        <v>136</v>
      </c>
      <c r="C45" s="414"/>
      <c r="D45" s="415"/>
      <c r="E45" s="416"/>
      <c r="F45" s="416"/>
      <c r="G45" s="416"/>
      <c r="H45" s="418"/>
      <c r="I45" s="3"/>
      <c r="J45" s="413"/>
    </row>
    <row r="46" spans="1:10" ht="15.75">
      <c r="A46" s="407"/>
      <c r="B46" s="408"/>
      <c r="C46" s="414"/>
      <c r="D46" s="415"/>
      <c r="E46" s="416"/>
      <c r="F46" s="416"/>
      <c r="G46" s="416"/>
      <c r="H46" s="418"/>
      <c r="I46" s="3"/>
      <c r="J46" s="413"/>
    </row>
    <row r="47" spans="1:10" ht="15.75">
      <c r="A47" s="407"/>
      <c r="B47" s="408" t="s">
        <v>137</v>
      </c>
      <c r="C47" s="414">
        <v>25</v>
      </c>
      <c r="D47" s="415"/>
      <c r="E47" s="416">
        <v>6.87</v>
      </c>
      <c r="F47" s="416">
        <v>821.11</v>
      </c>
      <c r="G47" s="416">
        <v>240</v>
      </c>
      <c r="H47" s="417">
        <v>70.9</v>
      </c>
      <c r="I47" s="3"/>
      <c r="J47" s="413">
        <f aca="true" t="shared" si="1" ref="J47:J54">10^(E47-(F47/(C47+G47)))</f>
        <v>5908.424605925532</v>
      </c>
    </row>
    <row r="48" spans="1:10" ht="15.75">
      <c r="A48" s="407"/>
      <c r="B48" s="408" t="s">
        <v>138</v>
      </c>
      <c r="C48" s="414">
        <v>25</v>
      </c>
      <c r="D48" s="415"/>
      <c r="E48" s="416">
        <v>7.06</v>
      </c>
      <c r="F48" s="416">
        <v>710.58</v>
      </c>
      <c r="G48" s="416">
        <v>255</v>
      </c>
      <c r="H48" s="417">
        <v>36.5</v>
      </c>
      <c r="I48" s="3"/>
      <c r="J48" s="413">
        <f t="shared" si="1"/>
        <v>33282.37317076397</v>
      </c>
    </row>
    <row r="49" spans="1:10" ht="15.75">
      <c r="A49" s="407"/>
      <c r="B49" s="408" t="s">
        <v>139</v>
      </c>
      <c r="C49" s="414">
        <v>25</v>
      </c>
      <c r="D49" s="415"/>
      <c r="E49" s="416">
        <v>7.68098</v>
      </c>
      <c r="F49" s="416">
        <v>1475.6</v>
      </c>
      <c r="G49" s="416">
        <v>287.88</v>
      </c>
      <c r="H49" s="417">
        <v>20</v>
      </c>
      <c r="I49" s="3"/>
      <c r="J49" s="413">
        <f t="shared" si="1"/>
        <v>922.1357961293287</v>
      </c>
    </row>
    <row r="50" spans="1:10" ht="15.75">
      <c r="A50" s="407"/>
      <c r="B50" s="408" t="s">
        <v>140</v>
      </c>
      <c r="C50" s="414">
        <v>25</v>
      </c>
      <c r="D50" s="415"/>
      <c r="E50" s="416">
        <v>6.99</v>
      </c>
      <c r="F50" s="416">
        <v>768.12</v>
      </c>
      <c r="G50" s="416">
        <v>249.09</v>
      </c>
      <c r="H50" s="417">
        <v>34</v>
      </c>
      <c r="I50" s="3"/>
      <c r="J50" s="413">
        <f t="shared" si="1"/>
        <v>15401.493763224868</v>
      </c>
    </row>
    <row r="51" spans="1:10" ht="15.75">
      <c r="A51" s="407"/>
      <c r="B51" s="408" t="s">
        <v>141</v>
      </c>
      <c r="C51" s="414">
        <v>25</v>
      </c>
      <c r="D51" s="415"/>
      <c r="E51" s="416">
        <v>6.69144</v>
      </c>
      <c r="F51" s="416">
        <v>319.013</v>
      </c>
      <c r="G51" s="416">
        <v>266.697</v>
      </c>
      <c r="H51" s="417">
        <v>32</v>
      </c>
      <c r="I51" s="3"/>
      <c r="J51" s="413">
        <f t="shared" si="1"/>
        <v>396090.9156319116</v>
      </c>
    </row>
    <row r="52" spans="1:10" ht="15.75">
      <c r="A52" s="407"/>
      <c r="B52" s="408" t="s">
        <v>142</v>
      </c>
      <c r="C52" s="414">
        <v>25</v>
      </c>
      <c r="D52" s="415"/>
      <c r="E52" s="416">
        <v>6.49457</v>
      </c>
      <c r="F52" s="416">
        <v>255.68</v>
      </c>
      <c r="G52" s="416">
        <v>266.55</v>
      </c>
      <c r="H52" s="417">
        <v>28</v>
      </c>
      <c r="I52" s="3"/>
      <c r="J52" s="413">
        <f t="shared" si="1"/>
        <v>414574.00775948254</v>
      </c>
    </row>
    <row r="53" spans="1:10" ht="15.75">
      <c r="A53" s="407"/>
      <c r="B53" s="408" t="s">
        <v>143</v>
      </c>
      <c r="C53" s="414">
        <v>25</v>
      </c>
      <c r="D53" s="415"/>
      <c r="E53" s="416">
        <v>7.28228</v>
      </c>
      <c r="F53" s="416">
        <v>999.9</v>
      </c>
      <c r="G53" s="416">
        <v>237.2</v>
      </c>
      <c r="H53" s="417">
        <v>64.1</v>
      </c>
      <c r="I53" s="3"/>
      <c r="J53" s="413">
        <f t="shared" si="1"/>
        <v>2942.922706374078</v>
      </c>
    </row>
    <row r="54" spans="1:10" ht="15.75">
      <c r="A54" s="407"/>
      <c r="B54" s="408" t="s">
        <v>144</v>
      </c>
      <c r="C54" s="420">
        <v>25</v>
      </c>
      <c r="D54" s="421"/>
      <c r="E54" s="422">
        <v>8.037104</v>
      </c>
      <c r="F54" s="422">
        <v>1705.854</v>
      </c>
      <c r="G54" s="422">
        <v>230.911</v>
      </c>
      <c r="H54" s="423">
        <v>18</v>
      </c>
      <c r="I54" s="3"/>
      <c r="J54" s="413">
        <f t="shared" si="1"/>
        <v>23.512261439344748</v>
      </c>
    </row>
    <row r="55" spans="1:10" ht="12.75">
      <c r="A55" s="407"/>
      <c r="B55" s="424"/>
      <c r="C55" s="425"/>
      <c r="D55" s="425"/>
      <c r="E55" s="425"/>
      <c r="F55" s="425"/>
      <c r="G55" s="425"/>
      <c r="H55" s="425"/>
      <c r="I55" s="3"/>
      <c r="J55" s="426"/>
    </row>
    <row r="56" spans="1:10" ht="12.75">
      <c r="A56" s="407"/>
      <c r="B56" s="424"/>
      <c r="C56" s="425"/>
      <c r="D56" s="425"/>
      <c r="E56" s="425"/>
      <c r="F56" s="425"/>
      <c r="G56" s="425"/>
      <c r="H56" s="425"/>
      <c r="I56" s="3"/>
      <c r="J56" s="426"/>
    </row>
    <row r="57" spans="1:10" ht="55.5" customHeight="1" thickBot="1">
      <c r="A57" s="427"/>
      <c r="B57" s="465" t="s">
        <v>145</v>
      </c>
      <c r="C57" s="465"/>
      <c r="D57" s="465"/>
      <c r="E57" s="465"/>
      <c r="F57" s="465"/>
      <c r="G57" s="465"/>
      <c r="H57" s="465"/>
      <c r="I57" s="465"/>
      <c r="J57" s="466"/>
    </row>
    <row r="58" spans="1:10" ht="18" customHeight="1">
      <c r="A58" s="407"/>
      <c r="B58" s="428"/>
      <c r="C58" s="429"/>
      <c r="D58" s="429"/>
      <c r="E58" s="429"/>
      <c r="F58" s="429"/>
      <c r="G58" s="429"/>
      <c r="H58" s="429"/>
      <c r="J58" s="429"/>
    </row>
    <row r="59" spans="1:10" ht="12.75">
      <c r="A59" s="407"/>
      <c r="B59" s="428"/>
      <c r="C59" s="429"/>
      <c r="D59" s="429"/>
      <c r="E59" s="429"/>
      <c r="F59" s="429"/>
      <c r="G59" s="429"/>
      <c r="H59" s="429"/>
      <c r="J59" s="429"/>
    </row>
    <row r="60" spans="1:10" ht="12.75">
      <c r="A60" s="428"/>
      <c r="B60" s="428"/>
      <c r="C60" s="429"/>
      <c r="D60" s="429"/>
      <c r="E60" s="429"/>
      <c r="F60" s="429"/>
      <c r="G60" s="429"/>
      <c r="H60" s="429"/>
      <c r="J60" s="431"/>
    </row>
    <row r="61" spans="1:10" ht="12.75">
      <c r="A61" s="428"/>
      <c r="B61" s="428"/>
      <c r="C61" s="429"/>
      <c r="D61" s="429"/>
      <c r="E61" s="429"/>
      <c r="F61" s="429"/>
      <c r="G61" s="429"/>
      <c r="H61" s="429"/>
      <c r="J61" s="431"/>
    </row>
    <row r="62" spans="1:10" ht="15.75">
      <c r="A62" s="428"/>
      <c r="B62" s="428"/>
      <c r="C62" s="432"/>
      <c r="D62" s="429"/>
      <c r="E62" s="429"/>
      <c r="F62" s="429"/>
      <c r="G62" s="429"/>
      <c r="H62" s="429"/>
      <c r="J62" s="431"/>
    </row>
    <row r="63" spans="1:10" ht="12.75">
      <c r="A63" s="428"/>
      <c r="B63" s="428"/>
      <c r="C63" s="429"/>
      <c r="D63" s="429"/>
      <c r="E63" s="429"/>
      <c r="F63" s="429"/>
      <c r="G63" s="429"/>
      <c r="H63" s="429"/>
      <c r="J63" s="431"/>
    </row>
    <row r="64" spans="1:10" ht="12.75">
      <c r="A64" s="428"/>
      <c r="B64" s="428"/>
      <c r="C64" s="429"/>
      <c r="D64" s="429"/>
      <c r="E64" s="429"/>
      <c r="F64" s="429"/>
      <c r="G64" s="429"/>
      <c r="H64" s="429"/>
      <c r="J64" s="431"/>
    </row>
    <row r="65" spans="1:10" ht="12.75">
      <c r="A65" s="428"/>
      <c r="B65" s="428"/>
      <c r="C65" s="429"/>
      <c r="D65" s="429"/>
      <c r="E65" s="429"/>
      <c r="F65" s="429"/>
      <c r="G65" s="429"/>
      <c r="H65" s="429"/>
      <c r="J65" s="431"/>
    </row>
    <row r="66" spans="1:10" ht="12.75">
      <c r="A66" s="428"/>
      <c r="B66" s="428"/>
      <c r="C66" s="429"/>
      <c r="D66" s="429"/>
      <c r="E66" s="429"/>
      <c r="F66" s="429"/>
      <c r="G66" s="429"/>
      <c r="H66" s="429"/>
      <c r="J66" s="431"/>
    </row>
    <row r="67" spans="1:10" ht="12.75">
      <c r="A67" s="428"/>
      <c r="B67" s="428"/>
      <c r="C67" s="429"/>
      <c r="D67" s="429"/>
      <c r="E67" s="429"/>
      <c r="F67" s="429"/>
      <c r="G67" s="429"/>
      <c r="H67" s="429"/>
      <c r="J67" s="431"/>
    </row>
    <row r="68" spans="1:10" ht="12.75">
      <c r="A68" s="428"/>
      <c r="B68" s="428"/>
      <c r="C68" s="429"/>
      <c r="D68" s="429"/>
      <c r="E68" s="429"/>
      <c r="F68" s="429"/>
      <c r="G68" s="429"/>
      <c r="H68" s="429"/>
      <c r="J68" s="431"/>
    </row>
    <row r="69" spans="1:10" ht="12.75">
      <c r="A69" s="428"/>
      <c r="B69" s="428"/>
      <c r="C69" s="429"/>
      <c r="D69" s="429"/>
      <c r="E69" s="429"/>
      <c r="F69" s="429"/>
      <c r="G69" s="429"/>
      <c r="H69" s="429"/>
      <c r="J69" s="431"/>
    </row>
    <row r="70" ht="12.75">
      <c r="J70" s="431"/>
    </row>
    <row r="71" ht="12.75">
      <c r="J71" s="431"/>
    </row>
    <row r="72" ht="12.75">
      <c r="J72" s="431"/>
    </row>
    <row r="73" ht="12.75">
      <c r="J73" s="429"/>
    </row>
    <row r="74" ht="12.75">
      <c r="J74" s="429"/>
    </row>
    <row r="75" ht="12.75">
      <c r="J75" s="429"/>
    </row>
    <row r="76" ht="12.75">
      <c r="J76" s="429"/>
    </row>
    <row r="77" ht="12.75">
      <c r="J77" s="429"/>
    </row>
    <row r="78" ht="12.75">
      <c r="J78" s="429"/>
    </row>
    <row r="79" ht="12.75">
      <c r="J79" s="429"/>
    </row>
    <row r="80" ht="12.75">
      <c r="J80" s="429"/>
    </row>
    <row r="81" ht="12.75">
      <c r="J81" s="429"/>
    </row>
    <row r="82" ht="12.75">
      <c r="J82" s="429"/>
    </row>
    <row r="83" ht="12.75">
      <c r="J83" s="429"/>
    </row>
    <row r="84" ht="12.75">
      <c r="J84" s="429"/>
    </row>
    <row r="85" ht="12.75">
      <c r="J85" s="429"/>
    </row>
    <row r="86" ht="12.75">
      <c r="J86" s="429"/>
    </row>
    <row r="87" ht="12.75">
      <c r="J87" s="429"/>
    </row>
    <row r="88" ht="12.75">
      <c r="J88" s="429"/>
    </row>
    <row r="89" ht="12.75">
      <c r="J89" s="429"/>
    </row>
    <row r="90" ht="12.75">
      <c r="J90" s="429"/>
    </row>
    <row r="91" ht="12.75">
      <c r="J91" s="429"/>
    </row>
    <row r="92" ht="12.75">
      <c r="J92" s="429"/>
    </row>
    <row r="93" ht="12.75">
      <c r="J93" s="429"/>
    </row>
    <row r="94" ht="12.75">
      <c r="J94" s="429"/>
    </row>
    <row r="95" ht="12.75">
      <c r="J95" s="429"/>
    </row>
    <row r="96" ht="12.75">
      <c r="J96" s="429"/>
    </row>
    <row r="97" ht="12.75">
      <c r="J97" s="429"/>
    </row>
    <row r="98" ht="12.75">
      <c r="J98" s="429"/>
    </row>
    <row r="99" ht="12.75">
      <c r="J99" s="429"/>
    </row>
    <row r="100" ht="12.75">
      <c r="J100" s="429"/>
    </row>
    <row r="101" ht="12.75">
      <c r="J101" s="429"/>
    </row>
    <row r="102" ht="12.75">
      <c r="J102" s="429"/>
    </row>
    <row r="103" ht="12.75">
      <c r="J103" s="429"/>
    </row>
    <row r="104" ht="12.75">
      <c r="J104" s="429"/>
    </row>
    <row r="105" ht="12.75">
      <c r="J105" s="429"/>
    </row>
    <row r="106" ht="12.75">
      <c r="J106" s="429"/>
    </row>
    <row r="107" ht="12.75">
      <c r="J107" s="429"/>
    </row>
    <row r="108" ht="12.75">
      <c r="J108" s="429"/>
    </row>
    <row r="109" ht="12.75">
      <c r="J109" s="429"/>
    </row>
    <row r="110" ht="12.75">
      <c r="J110" s="429"/>
    </row>
    <row r="111" ht="12.75">
      <c r="J111" s="429"/>
    </row>
    <row r="112" ht="12.75">
      <c r="J112" s="429"/>
    </row>
    <row r="113" ht="12.75">
      <c r="J113" s="429"/>
    </row>
    <row r="114" ht="12.75">
      <c r="J114" s="429"/>
    </row>
    <row r="115" ht="12.75">
      <c r="J115" s="429"/>
    </row>
    <row r="116" ht="12.75">
      <c r="J116" s="429"/>
    </row>
    <row r="117" ht="12.75">
      <c r="J117" s="429"/>
    </row>
    <row r="118" ht="12.75">
      <c r="J118" s="429"/>
    </row>
  </sheetData>
  <mergeCells count="2">
    <mergeCell ref="B2:J2"/>
    <mergeCell ref="B57:J5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8"/>
  <sheetViews>
    <sheetView zoomScale="75" zoomScaleNormal="75" workbookViewId="0" topLeftCell="A6">
      <selection activeCell="A17" sqref="A17"/>
    </sheetView>
  </sheetViews>
  <sheetFormatPr defaultColWidth="12.421875" defaultRowHeight="12.75"/>
  <cols>
    <col min="1" max="2" width="20.8515625" style="0" customWidth="1"/>
    <col min="3" max="10" width="20.8515625" style="430" customWidth="1"/>
    <col min="11" max="16384" width="20.8515625" style="0" customWidth="1"/>
  </cols>
  <sheetData>
    <row r="1" spans="1:10" ht="23.25">
      <c r="A1" s="393"/>
      <c r="B1" s="394"/>
      <c r="C1" s="395"/>
      <c r="D1" s="395"/>
      <c r="E1" s="396" t="s">
        <v>95</v>
      </c>
      <c r="F1" s="395"/>
      <c r="G1" s="395"/>
      <c r="H1" s="395"/>
      <c r="I1" s="395"/>
      <c r="J1" s="397"/>
    </row>
    <row r="2" spans="1:10" ht="39.75" customHeight="1" thickBot="1">
      <c r="A2" s="398"/>
      <c r="B2" s="463" t="s">
        <v>96</v>
      </c>
      <c r="C2" s="463"/>
      <c r="D2" s="463"/>
      <c r="E2" s="463"/>
      <c r="F2" s="463"/>
      <c r="G2" s="463"/>
      <c r="H2" s="463"/>
      <c r="I2" s="463"/>
      <c r="J2" s="464"/>
    </row>
    <row r="3" spans="1:10" ht="13.5" thickTop="1">
      <c r="A3" s="398"/>
      <c r="B3" s="4" t="s">
        <v>97</v>
      </c>
      <c r="C3" s="402" t="s">
        <v>98</v>
      </c>
      <c r="D3" s="3"/>
      <c r="E3" s="402" t="s">
        <v>49</v>
      </c>
      <c r="F3" s="402" t="s">
        <v>55</v>
      </c>
      <c r="G3" s="402" t="s">
        <v>54</v>
      </c>
      <c r="H3" s="403" t="s">
        <v>42</v>
      </c>
      <c r="I3" s="3"/>
      <c r="J3" s="404" t="s">
        <v>99</v>
      </c>
    </row>
    <row r="4" spans="1:10" ht="12.75">
      <c r="A4" s="398"/>
      <c r="B4" s="4"/>
      <c r="C4" s="3"/>
      <c r="D4" s="3"/>
      <c r="E4" s="3"/>
      <c r="F4" s="3"/>
      <c r="G4" s="3"/>
      <c r="H4" s="3"/>
      <c r="I4" s="3"/>
      <c r="J4" s="405" t="s">
        <v>100</v>
      </c>
    </row>
    <row r="5" spans="1:10" ht="6" customHeight="1">
      <c r="A5" s="398"/>
      <c r="B5" s="4"/>
      <c r="C5" s="3"/>
      <c r="D5" s="3"/>
      <c r="E5" s="3"/>
      <c r="F5" s="3"/>
      <c r="G5" s="3"/>
      <c r="H5" s="3"/>
      <c r="I5" s="3"/>
      <c r="J5" s="406"/>
    </row>
    <row r="6" spans="1:10" ht="15.75">
      <c r="A6" s="407"/>
      <c r="B6" s="408" t="s">
        <v>101</v>
      </c>
      <c r="C6" s="409">
        <v>25</v>
      </c>
      <c r="D6" s="410"/>
      <c r="E6" s="411">
        <v>7.8</v>
      </c>
      <c r="F6" s="411">
        <v>1651.2</v>
      </c>
      <c r="G6" s="411">
        <v>225</v>
      </c>
      <c r="H6" s="412">
        <v>60</v>
      </c>
      <c r="I6" s="3"/>
      <c r="J6" s="413">
        <f aca="true" t="shared" si="0" ref="J6:J42">10^(E6-(F6/(C6+G6)))</f>
        <v>15.67472751800438</v>
      </c>
    </row>
    <row r="7" spans="1:10" ht="15.75">
      <c r="A7" s="407"/>
      <c r="B7" s="408" t="s">
        <v>102</v>
      </c>
      <c r="C7" s="414">
        <v>25</v>
      </c>
      <c r="D7" s="415"/>
      <c r="E7" s="416">
        <v>7.12</v>
      </c>
      <c r="F7" s="416">
        <v>1210.6</v>
      </c>
      <c r="G7" s="416">
        <v>229.66</v>
      </c>
      <c r="H7" s="417">
        <v>58.1</v>
      </c>
      <c r="I7" s="3"/>
      <c r="J7" s="413">
        <f t="shared" si="0"/>
        <v>232.38636020806376</v>
      </c>
    </row>
    <row r="8" spans="1:10" ht="15.75">
      <c r="A8" s="407"/>
      <c r="B8" s="408" t="s">
        <v>103</v>
      </c>
      <c r="C8" s="414">
        <v>25</v>
      </c>
      <c r="D8" s="415"/>
      <c r="E8" s="416">
        <v>7.24</v>
      </c>
      <c r="F8" s="416">
        <v>1675.3</v>
      </c>
      <c r="G8" s="416">
        <v>200</v>
      </c>
      <c r="H8" s="417">
        <v>93.12</v>
      </c>
      <c r="I8" s="3"/>
      <c r="J8" s="413">
        <f t="shared" si="0"/>
        <v>0.6226187887290483</v>
      </c>
    </row>
    <row r="9" spans="1:10" ht="15.75">
      <c r="A9" s="407"/>
      <c r="B9" s="408" t="s">
        <v>104</v>
      </c>
      <c r="C9" s="414">
        <v>25</v>
      </c>
      <c r="D9" s="415"/>
      <c r="E9" s="416">
        <v>6.90565</v>
      </c>
      <c r="F9" s="416">
        <v>1211.033</v>
      </c>
      <c r="G9" s="416">
        <v>220.79</v>
      </c>
      <c r="H9" s="417">
        <v>78.1</v>
      </c>
      <c r="I9" s="3"/>
      <c r="J9" s="413">
        <f t="shared" si="0"/>
        <v>95.17996949045754</v>
      </c>
    </row>
    <row r="10" spans="1:10" ht="15.75">
      <c r="A10" s="407"/>
      <c r="B10" s="408" t="s">
        <v>105</v>
      </c>
      <c r="C10" s="414">
        <v>25</v>
      </c>
      <c r="D10" s="415"/>
      <c r="E10" s="416">
        <v>7.82</v>
      </c>
      <c r="F10" s="416">
        <v>1950.3</v>
      </c>
      <c r="G10" s="416">
        <v>194.36</v>
      </c>
      <c r="H10" s="417">
        <v>108.1</v>
      </c>
      <c r="I10" s="3"/>
      <c r="J10" s="413">
        <f t="shared" si="0"/>
        <v>0.0849445788331512</v>
      </c>
    </row>
    <row r="11" spans="1:10" ht="15.75">
      <c r="A11" s="407"/>
      <c r="B11" s="408" t="s">
        <v>93</v>
      </c>
      <c r="C11" s="414">
        <v>60</v>
      </c>
      <c r="D11" s="415"/>
      <c r="E11" s="416">
        <v>7.25</v>
      </c>
      <c r="F11" s="416">
        <v>1998.73</v>
      </c>
      <c r="G11" s="416">
        <v>202.73</v>
      </c>
      <c r="H11" s="417">
        <v>154.2</v>
      </c>
      <c r="I11" s="3"/>
      <c r="J11" s="413">
        <f t="shared" si="0"/>
        <v>0.438991522645821</v>
      </c>
    </row>
    <row r="12" spans="1:10" ht="15.75">
      <c r="A12" s="407"/>
      <c r="B12" s="408" t="s">
        <v>106</v>
      </c>
      <c r="C12" s="414">
        <v>25</v>
      </c>
      <c r="D12" s="415"/>
      <c r="E12" s="416">
        <v>6.86</v>
      </c>
      <c r="F12" s="416">
        <v>935.53</v>
      </c>
      <c r="G12" s="416">
        <v>239.55</v>
      </c>
      <c r="H12" s="417">
        <v>54.1</v>
      </c>
      <c r="I12" s="3"/>
      <c r="J12" s="413">
        <f t="shared" si="0"/>
        <v>2107.1384098849676</v>
      </c>
    </row>
    <row r="13" spans="1:10" ht="15.75">
      <c r="A13" s="407"/>
      <c r="B13" s="408" t="s">
        <v>107</v>
      </c>
      <c r="C13" s="414">
        <v>25</v>
      </c>
      <c r="D13" s="415"/>
      <c r="E13" s="416">
        <v>6.84</v>
      </c>
      <c r="F13" s="416">
        <v>1173.79</v>
      </c>
      <c r="G13" s="416">
        <v>218.13</v>
      </c>
      <c r="H13" s="417">
        <v>92.6</v>
      </c>
      <c r="I13" s="3"/>
      <c r="J13" s="413">
        <f t="shared" si="0"/>
        <v>102.84217819149222</v>
      </c>
    </row>
    <row r="14" spans="1:10" ht="15.75">
      <c r="A14" s="407"/>
      <c r="B14" s="408" t="s">
        <v>108</v>
      </c>
      <c r="C14" s="414">
        <v>25</v>
      </c>
      <c r="D14" s="415"/>
      <c r="E14" s="416">
        <v>6.79</v>
      </c>
      <c r="F14" s="416">
        <v>1115.57</v>
      </c>
      <c r="G14" s="416">
        <v>211.31</v>
      </c>
      <c r="H14" s="417"/>
      <c r="I14" s="3"/>
      <c r="J14" s="413">
        <f t="shared" si="0"/>
        <v>117.27609940372295</v>
      </c>
    </row>
    <row r="15" spans="1:10" ht="15.75">
      <c r="A15" s="407"/>
      <c r="B15" s="408" t="s">
        <v>109</v>
      </c>
      <c r="C15" s="414">
        <v>25</v>
      </c>
      <c r="D15" s="415"/>
      <c r="E15" s="416">
        <v>6.93</v>
      </c>
      <c r="F15" s="416">
        <v>1242.43</v>
      </c>
      <c r="G15" s="416">
        <v>230</v>
      </c>
      <c r="H15" s="417">
        <v>153.8</v>
      </c>
      <c r="I15" s="3"/>
      <c r="J15" s="413">
        <f t="shared" si="0"/>
        <v>114.21561700154976</v>
      </c>
    </row>
    <row r="16" spans="1:10" ht="15.75">
      <c r="A16" s="407"/>
      <c r="B16" s="408" t="s">
        <v>110</v>
      </c>
      <c r="C16" s="414">
        <v>25</v>
      </c>
      <c r="D16" s="415"/>
      <c r="E16" s="416">
        <v>6.9</v>
      </c>
      <c r="F16" s="416">
        <v>1163.03</v>
      </c>
      <c r="G16" s="416">
        <v>227.4</v>
      </c>
      <c r="H16" s="417">
        <v>119.4</v>
      </c>
      <c r="I16" s="3"/>
      <c r="J16" s="413">
        <f t="shared" si="0"/>
        <v>195.93665491581618</v>
      </c>
    </row>
    <row r="17" spans="1:10" ht="15.75">
      <c r="A17" s="407"/>
      <c r="B17" s="433" t="s">
        <v>111</v>
      </c>
      <c r="C17" s="434">
        <v>25</v>
      </c>
      <c r="D17" s="435"/>
      <c r="E17" s="436">
        <v>6.84</v>
      </c>
      <c r="F17" s="436">
        <v>1203.53</v>
      </c>
      <c r="G17" s="436">
        <v>222.86</v>
      </c>
      <c r="H17" s="437">
        <v>84.2</v>
      </c>
      <c r="I17" s="438"/>
      <c r="J17" s="439">
        <f t="shared" si="0"/>
        <v>96.45291097534583</v>
      </c>
    </row>
    <row r="18" spans="1:10" ht="15.75">
      <c r="A18" s="407"/>
      <c r="B18" s="408" t="s">
        <v>112</v>
      </c>
      <c r="C18" s="414">
        <v>25</v>
      </c>
      <c r="D18" s="415"/>
      <c r="E18" s="416">
        <v>6.92</v>
      </c>
      <c r="F18" s="416">
        <v>1538.3</v>
      </c>
      <c r="G18" s="416">
        <v>200</v>
      </c>
      <c r="H18" s="417"/>
      <c r="I18" s="3"/>
      <c r="J18" s="413">
        <f t="shared" si="0"/>
        <v>1.210907895975803</v>
      </c>
    </row>
    <row r="19" spans="1:10" ht="15.75">
      <c r="A19" s="407"/>
      <c r="B19" s="408" t="s">
        <v>113</v>
      </c>
      <c r="C19" s="414">
        <v>25</v>
      </c>
      <c r="D19" s="415"/>
      <c r="E19" s="416">
        <v>7.1</v>
      </c>
      <c r="F19" s="416">
        <v>1244.95</v>
      </c>
      <c r="G19" s="416">
        <v>217.88</v>
      </c>
      <c r="H19" s="417">
        <v>88.1</v>
      </c>
      <c r="I19" s="3"/>
      <c r="J19" s="413">
        <f t="shared" si="0"/>
        <v>94.23619033745076</v>
      </c>
    </row>
    <row r="20" spans="1:10" ht="15.75">
      <c r="A20" s="407"/>
      <c r="B20" s="408" t="s">
        <v>114</v>
      </c>
      <c r="C20" s="414">
        <v>25</v>
      </c>
      <c r="D20" s="415"/>
      <c r="E20" s="416">
        <v>8.04</v>
      </c>
      <c r="F20" s="416">
        <v>1554.3</v>
      </c>
      <c r="G20" s="416">
        <v>222.65</v>
      </c>
      <c r="H20" s="417">
        <v>46.1</v>
      </c>
      <c r="I20" s="3"/>
      <c r="J20" s="413">
        <f t="shared" si="0"/>
        <v>58.05020467167954</v>
      </c>
    </row>
    <row r="21" spans="1:10" ht="15.75">
      <c r="A21" s="407"/>
      <c r="B21" s="408" t="s">
        <v>115</v>
      </c>
      <c r="C21" s="414">
        <v>25</v>
      </c>
      <c r="D21" s="415"/>
      <c r="E21" s="416">
        <v>6.96</v>
      </c>
      <c r="F21" s="416">
        <v>1424.26</v>
      </c>
      <c r="G21" s="416">
        <v>213.21</v>
      </c>
      <c r="H21" s="417">
        <v>106.2</v>
      </c>
      <c r="I21" s="3"/>
      <c r="J21" s="413">
        <f t="shared" si="0"/>
        <v>9.571717732038401</v>
      </c>
    </row>
    <row r="22" spans="1:10" ht="15.75">
      <c r="A22" s="407"/>
      <c r="B22" s="408" t="s">
        <v>116</v>
      </c>
      <c r="C22" s="414">
        <v>25</v>
      </c>
      <c r="D22" s="415"/>
      <c r="E22" s="416">
        <v>7.18</v>
      </c>
      <c r="F22" s="416">
        <v>1358.46</v>
      </c>
      <c r="G22" s="416">
        <v>232.2</v>
      </c>
      <c r="H22" s="417">
        <v>99</v>
      </c>
      <c r="I22" s="3"/>
      <c r="J22" s="413">
        <f t="shared" si="0"/>
        <v>79.1177115473166</v>
      </c>
    </row>
    <row r="23" spans="1:10" ht="15.75">
      <c r="A23" s="407"/>
      <c r="B23" s="408" t="s">
        <v>117</v>
      </c>
      <c r="C23" s="414">
        <v>25</v>
      </c>
      <c r="D23" s="415"/>
      <c r="E23" s="416">
        <v>7.41</v>
      </c>
      <c r="F23" s="416">
        <v>1181.31</v>
      </c>
      <c r="G23" s="416">
        <v>250.6</v>
      </c>
      <c r="H23" s="417">
        <v>44.1</v>
      </c>
      <c r="I23" s="3"/>
      <c r="J23" s="413">
        <f t="shared" si="0"/>
        <v>1329.4721536488883</v>
      </c>
    </row>
    <row r="24" spans="1:10" ht="15.75">
      <c r="A24" s="407"/>
      <c r="B24" s="408" t="s">
        <v>118</v>
      </c>
      <c r="C24" s="414">
        <v>25</v>
      </c>
      <c r="D24" s="415"/>
      <c r="E24" s="416">
        <v>6.94</v>
      </c>
      <c r="F24" s="416">
        <v>1295.26</v>
      </c>
      <c r="G24" s="416">
        <v>218</v>
      </c>
      <c r="H24" s="417"/>
      <c r="I24" s="3"/>
      <c r="J24" s="413">
        <f t="shared" si="0"/>
        <v>40.711015364362865</v>
      </c>
    </row>
    <row r="25" spans="1:10" ht="15.75">
      <c r="A25" s="407"/>
      <c r="B25" s="408" t="s">
        <v>119</v>
      </c>
      <c r="C25" s="414">
        <v>25</v>
      </c>
      <c r="D25" s="415"/>
      <c r="E25" s="416">
        <v>6.9</v>
      </c>
      <c r="F25" s="416">
        <v>1268.12</v>
      </c>
      <c r="G25" s="416">
        <v>216.9</v>
      </c>
      <c r="H25" s="417">
        <v>100.2</v>
      </c>
      <c r="I25" s="3"/>
      <c r="J25" s="413">
        <f t="shared" si="0"/>
        <v>45.46408531853585</v>
      </c>
    </row>
    <row r="26" spans="1:10" ht="15.75">
      <c r="A26" s="407"/>
      <c r="B26" s="433" t="s">
        <v>120</v>
      </c>
      <c r="C26" s="434">
        <v>25</v>
      </c>
      <c r="D26" s="435"/>
      <c r="E26" s="436">
        <v>6.88</v>
      </c>
      <c r="F26" s="436">
        <v>1171.53</v>
      </c>
      <c r="G26" s="436">
        <v>224.37</v>
      </c>
      <c r="H26" s="437">
        <v>86.2</v>
      </c>
      <c r="I26" s="438"/>
      <c r="J26" s="439">
        <f t="shared" si="0"/>
        <v>152.0691588407568</v>
      </c>
    </row>
    <row r="27" spans="1:10" ht="15.75">
      <c r="A27" s="407"/>
      <c r="B27" s="408" t="s">
        <v>121</v>
      </c>
      <c r="C27" s="414">
        <v>25</v>
      </c>
      <c r="D27" s="415"/>
      <c r="E27" s="416">
        <v>7.9</v>
      </c>
      <c r="F27" s="416">
        <v>1474.08</v>
      </c>
      <c r="G27" s="416">
        <v>229.13</v>
      </c>
      <c r="H27" s="417">
        <v>32</v>
      </c>
      <c r="I27" s="3"/>
      <c r="J27" s="413">
        <f t="shared" si="0"/>
        <v>125.74889885762252</v>
      </c>
    </row>
    <row r="28" spans="1:10" ht="15.75">
      <c r="A28" s="407"/>
      <c r="B28" s="408" t="s">
        <v>122</v>
      </c>
      <c r="C28" s="414">
        <v>25</v>
      </c>
      <c r="D28" s="415"/>
      <c r="E28" s="416">
        <v>7.41</v>
      </c>
      <c r="F28" s="416">
        <v>1325.9</v>
      </c>
      <c r="G28" s="416">
        <v>252.6</v>
      </c>
      <c r="H28" s="417">
        <v>84.9</v>
      </c>
      <c r="I28" s="3"/>
      <c r="J28" s="413">
        <f t="shared" si="0"/>
        <v>430.2324563063685</v>
      </c>
    </row>
    <row r="29" spans="1:10" ht="15.75">
      <c r="A29" s="407"/>
      <c r="B29" s="408" t="s">
        <v>123</v>
      </c>
      <c r="C29" s="414">
        <v>25</v>
      </c>
      <c r="D29" s="415"/>
      <c r="E29" s="416">
        <v>7.06</v>
      </c>
      <c r="F29" s="416">
        <v>1261.34</v>
      </c>
      <c r="G29" s="416">
        <v>221.97</v>
      </c>
      <c r="H29" s="417">
        <v>72.1</v>
      </c>
      <c r="I29" s="3"/>
      <c r="J29" s="413">
        <f t="shared" si="0"/>
        <v>89.68917080853835</v>
      </c>
    </row>
    <row r="30" spans="1:10" ht="15.75">
      <c r="A30" s="407"/>
      <c r="B30" s="408" t="s">
        <v>124</v>
      </c>
      <c r="C30" s="414">
        <v>25</v>
      </c>
      <c r="D30" s="415"/>
      <c r="E30" s="416">
        <v>7.41</v>
      </c>
      <c r="F30" s="416">
        <v>1325.9</v>
      </c>
      <c r="G30" s="416">
        <v>252.6</v>
      </c>
      <c r="H30" s="417">
        <v>50.5</v>
      </c>
      <c r="I30" s="3"/>
      <c r="J30" s="413">
        <f t="shared" si="0"/>
        <v>430.2324563063685</v>
      </c>
    </row>
    <row r="31" spans="1:10" ht="15.75">
      <c r="A31" s="407"/>
      <c r="B31" s="408" t="s">
        <v>125</v>
      </c>
      <c r="C31" s="414">
        <v>25</v>
      </c>
      <c r="D31" s="415"/>
      <c r="E31" s="416">
        <v>6.85</v>
      </c>
      <c r="F31" s="416">
        <v>1064.63</v>
      </c>
      <c r="G31" s="416">
        <v>232</v>
      </c>
      <c r="H31" s="417">
        <v>72.2</v>
      </c>
      <c r="I31" s="3"/>
      <c r="J31" s="413">
        <f t="shared" si="0"/>
        <v>509.8833342710374</v>
      </c>
    </row>
    <row r="32" spans="1:10" ht="15.75">
      <c r="A32" s="407"/>
      <c r="B32" s="408" t="s">
        <v>126</v>
      </c>
      <c r="C32" s="414">
        <v>60</v>
      </c>
      <c r="D32" s="415"/>
      <c r="E32" s="416">
        <v>7.14</v>
      </c>
      <c r="F32" s="416">
        <v>1518.1</v>
      </c>
      <c r="G32" s="416">
        <v>175</v>
      </c>
      <c r="H32" s="417">
        <v>94.1</v>
      </c>
      <c r="I32" s="3"/>
      <c r="J32" s="413">
        <f t="shared" si="0"/>
        <v>4.786300923226381</v>
      </c>
    </row>
    <row r="33" spans="1:10" ht="15.75">
      <c r="A33" s="407"/>
      <c r="B33" s="408" t="s">
        <v>127</v>
      </c>
      <c r="C33" s="414">
        <v>25</v>
      </c>
      <c r="D33" s="415"/>
      <c r="E33" s="416">
        <v>7.72</v>
      </c>
      <c r="F33" s="416">
        <v>1690</v>
      </c>
      <c r="G33" s="416">
        <v>210</v>
      </c>
      <c r="H33" s="417">
        <v>74.1</v>
      </c>
      <c r="I33" s="3"/>
      <c r="J33" s="413">
        <f t="shared" si="0"/>
        <v>3.3768412031116455</v>
      </c>
    </row>
    <row r="34" spans="1:10" ht="15.75">
      <c r="A34" s="407"/>
      <c r="B34" s="408" t="s">
        <v>128</v>
      </c>
      <c r="C34" s="414">
        <v>25</v>
      </c>
      <c r="D34" s="415"/>
      <c r="E34" s="416">
        <v>7.07</v>
      </c>
      <c r="F34" s="416">
        <v>1304.1</v>
      </c>
      <c r="G34" s="416">
        <v>210</v>
      </c>
      <c r="H34" s="417"/>
      <c r="I34" s="3"/>
      <c r="J34" s="413">
        <f t="shared" si="0"/>
        <v>33.16181543533034</v>
      </c>
    </row>
    <row r="35" spans="1:10" ht="15.75">
      <c r="A35" s="407"/>
      <c r="B35" s="408" t="s">
        <v>129</v>
      </c>
      <c r="C35" s="414">
        <v>25</v>
      </c>
      <c r="D35" s="415"/>
      <c r="E35" s="416">
        <v>7.58</v>
      </c>
      <c r="F35" s="416">
        <v>1882.37</v>
      </c>
      <c r="G35" s="416">
        <v>255.35</v>
      </c>
      <c r="H35" s="417">
        <v>104.2</v>
      </c>
      <c r="I35" s="3"/>
      <c r="J35" s="413">
        <f t="shared" si="0"/>
        <v>7.339102383303638</v>
      </c>
    </row>
    <row r="36" spans="1:10" ht="15.75">
      <c r="A36" s="407"/>
      <c r="B36" s="408" t="s">
        <v>130</v>
      </c>
      <c r="C36" s="414">
        <v>25</v>
      </c>
      <c r="D36" s="415"/>
      <c r="E36" s="416">
        <v>7.02</v>
      </c>
      <c r="F36" s="416">
        <v>1415.49</v>
      </c>
      <c r="G36" s="416">
        <v>221</v>
      </c>
      <c r="H36" s="417">
        <v>165.8</v>
      </c>
      <c r="I36" s="3"/>
      <c r="J36" s="413">
        <f t="shared" si="0"/>
        <v>18.449118048938857</v>
      </c>
    </row>
    <row r="37" spans="1:10" ht="15.75">
      <c r="A37" s="407"/>
      <c r="B37" s="408" t="s">
        <v>23</v>
      </c>
      <c r="C37" s="414">
        <v>25</v>
      </c>
      <c r="D37" s="415"/>
      <c r="E37" s="416">
        <v>6.95464</v>
      </c>
      <c r="F37" s="416">
        <v>1344.8</v>
      </c>
      <c r="G37" s="416">
        <v>219.48</v>
      </c>
      <c r="H37" s="417">
        <v>92.1</v>
      </c>
      <c r="I37" s="3"/>
      <c r="J37" s="413">
        <f t="shared" si="0"/>
        <v>28.443664653892874</v>
      </c>
    </row>
    <row r="38" spans="1:10" ht="15.75">
      <c r="A38" s="407"/>
      <c r="B38" s="408" t="s">
        <v>131</v>
      </c>
      <c r="C38" s="414">
        <v>25</v>
      </c>
      <c r="D38" s="415"/>
      <c r="E38" s="416">
        <v>7.21</v>
      </c>
      <c r="F38" s="416">
        <v>1296.13</v>
      </c>
      <c r="G38" s="416">
        <v>226.66</v>
      </c>
      <c r="H38" s="417">
        <v>86.1</v>
      </c>
      <c r="I38" s="3"/>
      <c r="J38" s="413">
        <f t="shared" si="0"/>
        <v>114.73030210748931</v>
      </c>
    </row>
    <row r="39" spans="1:10" ht="15.75">
      <c r="A39" s="407"/>
      <c r="B39" s="408" t="s">
        <v>132</v>
      </c>
      <c r="C39" s="414">
        <v>25</v>
      </c>
      <c r="D39" s="415"/>
      <c r="E39" s="416">
        <v>6.5</v>
      </c>
      <c r="F39" s="416">
        <v>783.4</v>
      </c>
      <c r="G39" s="416">
        <v>230</v>
      </c>
      <c r="H39" s="417">
        <v>62.5</v>
      </c>
      <c r="I39" s="3"/>
      <c r="J39" s="413">
        <f t="shared" si="0"/>
        <v>2678.200811236582</v>
      </c>
    </row>
    <row r="40" spans="1:10" ht="15.75">
      <c r="A40" s="407"/>
      <c r="B40" s="408" t="s">
        <v>133</v>
      </c>
      <c r="C40" s="414">
        <v>25</v>
      </c>
      <c r="D40" s="415"/>
      <c r="E40" s="416">
        <v>7</v>
      </c>
      <c r="F40" s="416">
        <v>1474.68</v>
      </c>
      <c r="G40" s="416">
        <v>213.69</v>
      </c>
      <c r="H40" s="417">
        <v>106.2</v>
      </c>
      <c r="I40" s="3"/>
      <c r="J40" s="413">
        <f t="shared" si="0"/>
        <v>6.63402647787862</v>
      </c>
    </row>
    <row r="41" spans="1:10" ht="15.75">
      <c r="A41" s="407"/>
      <c r="B41" s="408" t="s">
        <v>134</v>
      </c>
      <c r="C41" s="414">
        <v>25</v>
      </c>
      <c r="D41" s="415"/>
      <c r="E41" s="416">
        <v>7.01</v>
      </c>
      <c r="F41" s="416">
        <v>1462.27</v>
      </c>
      <c r="G41" s="416">
        <v>215.11</v>
      </c>
      <c r="H41" s="417">
        <v>106.2</v>
      </c>
      <c r="I41" s="402"/>
      <c r="J41" s="413">
        <f t="shared" si="0"/>
        <v>8.317629734657789</v>
      </c>
    </row>
    <row r="42" spans="1:10" ht="15.75">
      <c r="A42" s="407"/>
      <c r="B42" s="408" t="s">
        <v>135</v>
      </c>
      <c r="C42" s="414">
        <v>25</v>
      </c>
      <c r="D42" s="415"/>
      <c r="E42" s="416">
        <v>6.99</v>
      </c>
      <c r="F42" s="416">
        <v>1453.43</v>
      </c>
      <c r="G42" s="416">
        <v>215.31</v>
      </c>
      <c r="H42" s="417">
        <v>106.2</v>
      </c>
      <c r="I42" s="3"/>
      <c r="J42" s="413">
        <f t="shared" si="0"/>
        <v>8.746893837166926</v>
      </c>
    </row>
    <row r="43" spans="1:10" ht="15.75">
      <c r="A43" s="407"/>
      <c r="B43" s="408"/>
      <c r="C43" s="414"/>
      <c r="D43" s="415"/>
      <c r="E43" s="416"/>
      <c r="F43" s="416"/>
      <c r="G43" s="416"/>
      <c r="H43" s="418"/>
      <c r="I43" s="3"/>
      <c r="J43" s="413"/>
    </row>
    <row r="44" spans="1:10" ht="15.75">
      <c r="A44" s="407"/>
      <c r="B44" s="408"/>
      <c r="C44" s="414"/>
      <c r="D44" s="415"/>
      <c r="E44" s="416"/>
      <c r="F44" s="416"/>
      <c r="G44" s="416"/>
      <c r="H44" s="418"/>
      <c r="I44" s="3"/>
      <c r="J44" s="413"/>
    </row>
    <row r="45" spans="1:10" ht="15.75">
      <c r="A45" s="407"/>
      <c r="B45" s="419" t="s">
        <v>136</v>
      </c>
      <c r="C45" s="414"/>
      <c r="D45" s="415"/>
      <c r="E45" s="416"/>
      <c r="F45" s="416"/>
      <c r="G45" s="416"/>
      <c r="H45" s="418"/>
      <c r="I45" s="3"/>
      <c r="J45" s="413"/>
    </row>
    <row r="46" spans="1:10" ht="15.75">
      <c r="A46" s="407"/>
      <c r="B46" s="408"/>
      <c r="C46" s="414"/>
      <c r="D46" s="415"/>
      <c r="E46" s="416"/>
      <c r="F46" s="416"/>
      <c r="G46" s="416"/>
      <c r="H46" s="418"/>
      <c r="I46" s="3"/>
      <c r="J46" s="413"/>
    </row>
    <row r="47" spans="1:10" ht="15.75">
      <c r="A47" s="407"/>
      <c r="B47" s="408" t="s">
        <v>137</v>
      </c>
      <c r="C47" s="414">
        <v>25</v>
      </c>
      <c r="D47" s="415"/>
      <c r="E47" s="416">
        <v>6.87</v>
      </c>
      <c r="F47" s="416">
        <v>821.11</v>
      </c>
      <c r="G47" s="416">
        <v>240</v>
      </c>
      <c r="H47" s="417">
        <v>70.9</v>
      </c>
      <c r="I47" s="3"/>
      <c r="J47" s="413">
        <f aca="true" t="shared" si="1" ref="J47:J54">10^(E47-(F47/(C47+G47)))</f>
        <v>5908.424605925532</v>
      </c>
    </row>
    <row r="48" spans="1:10" ht="15.75">
      <c r="A48" s="407"/>
      <c r="B48" s="408" t="s">
        <v>138</v>
      </c>
      <c r="C48" s="414">
        <v>25</v>
      </c>
      <c r="D48" s="415"/>
      <c r="E48" s="416">
        <v>7.06</v>
      </c>
      <c r="F48" s="416">
        <v>710.58</v>
      </c>
      <c r="G48" s="416">
        <v>255</v>
      </c>
      <c r="H48" s="417">
        <v>36.5</v>
      </c>
      <c r="I48" s="3"/>
      <c r="J48" s="413">
        <f t="shared" si="1"/>
        <v>33282.37317076397</v>
      </c>
    </row>
    <row r="49" spans="1:10" ht="15.75">
      <c r="A49" s="407"/>
      <c r="B49" s="408" t="s">
        <v>139</v>
      </c>
      <c r="C49" s="414">
        <v>25</v>
      </c>
      <c r="D49" s="415"/>
      <c r="E49" s="416">
        <v>7.68098</v>
      </c>
      <c r="F49" s="416">
        <v>1475.6</v>
      </c>
      <c r="G49" s="416">
        <v>287.88</v>
      </c>
      <c r="H49" s="417">
        <v>20</v>
      </c>
      <c r="I49" s="3"/>
      <c r="J49" s="413">
        <f t="shared" si="1"/>
        <v>922.1357961293287</v>
      </c>
    </row>
    <row r="50" spans="1:10" ht="15.75">
      <c r="A50" s="407"/>
      <c r="B50" s="408" t="s">
        <v>140</v>
      </c>
      <c r="C50" s="414">
        <v>25</v>
      </c>
      <c r="D50" s="415"/>
      <c r="E50" s="416">
        <v>6.99</v>
      </c>
      <c r="F50" s="416">
        <v>768.12</v>
      </c>
      <c r="G50" s="416">
        <v>249.09</v>
      </c>
      <c r="H50" s="417">
        <v>34</v>
      </c>
      <c r="I50" s="3"/>
      <c r="J50" s="413">
        <f t="shared" si="1"/>
        <v>15401.493763224868</v>
      </c>
    </row>
    <row r="51" spans="1:10" ht="15.75">
      <c r="A51" s="407"/>
      <c r="B51" s="408" t="s">
        <v>141</v>
      </c>
      <c r="C51" s="414">
        <v>25</v>
      </c>
      <c r="D51" s="415"/>
      <c r="E51" s="416">
        <v>6.69144</v>
      </c>
      <c r="F51" s="416">
        <v>319.013</v>
      </c>
      <c r="G51" s="416">
        <v>266.697</v>
      </c>
      <c r="H51" s="417">
        <v>32</v>
      </c>
      <c r="I51" s="3"/>
      <c r="J51" s="413">
        <f t="shared" si="1"/>
        <v>396090.9156319116</v>
      </c>
    </row>
    <row r="52" spans="1:10" ht="15.75">
      <c r="A52" s="407"/>
      <c r="B52" s="408" t="s">
        <v>142</v>
      </c>
      <c r="C52" s="414">
        <v>25</v>
      </c>
      <c r="D52" s="415"/>
      <c r="E52" s="416">
        <v>6.49457</v>
      </c>
      <c r="F52" s="416">
        <v>255.68</v>
      </c>
      <c r="G52" s="416">
        <v>266.55</v>
      </c>
      <c r="H52" s="417">
        <v>28</v>
      </c>
      <c r="I52" s="3"/>
      <c r="J52" s="413">
        <f t="shared" si="1"/>
        <v>414574.00775948254</v>
      </c>
    </row>
    <row r="53" spans="1:10" ht="15.75">
      <c r="A53" s="407"/>
      <c r="B53" s="408" t="s">
        <v>143</v>
      </c>
      <c r="C53" s="414">
        <v>25</v>
      </c>
      <c r="D53" s="415"/>
      <c r="E53" s="416">
        <v>7.28228</v>
      </c>
      <c r="F53" s="416">
        <v>999.9</v>
      </c>
      <c r="G53" s="416">
        <v>237.2</v>
      </c>
      <c r="H53" s="417">
        <v>64.1</v>
      </c>
      <c r="I53" s="3"/>
      <c r="J53" s="413">
        <f t="shared" si="1"/>
        <v>2942.922706374078</v>
      </c>
    </row>
    <row r="54" spans="1:10" ht="15.75">
      <c r="A54" s="407"/>
      <c r="B54" s="408" t="s">
        <v>144</v>
      </c>
      <c r="C54" s="420">
        <v>25</v>
      </c>
      <c r="D54" s="421"/>
      <c r="E54" s="422">
        <v>8.037104</v>
      </c>
      <c r="F54" s="422">
        <v>1705.854</v>
      </c>
      <c r="G54" s="422">
        <v>230.911</v>
      </c>
      <c r="H54" s="423">
        <v>18</v>
      </c>
      <c r="I54" s="3"/>
      <c r="J54" s="413">
        <f t="shared" si="1"/>
        <v>23.512261439344748</v>
      </c>
    </row>
    <row r="55" spans="1:10" ht="12.75">
      <c r="A55" s="407"/>
      <c r="B55" s="424"/>
      <c r="C55" s="425"/>
      <c r="D55" s="425"/>
      <c r="E55" s="425"/>
      <c r="F55" s="425"/>
      <c r="G55" s="425"/>
      <c r="H55" s="425"/>
      <c r="I55" s="3"/>
      <c r="J55" s="426"/>
    </row>
    <row r="56" spans="1:10" ht="12.75">
      <c r="A56" s="407"/>
      <c r="B56" s="424"/>
      <c r="C56" s="425"/>
      <c r="D56" s="425"/>
      <c r="E56" s="425"/>
      <c r="F56" s="425"/>
      <c r="G56" s="425"/>
      <c r="H56" s="425"/>
      <c r="I56" s="3"/>
      <c r="J56" s="426"/>
    </row>
    <row r="57" spans="1:10" ht="55.5" customHeight="1" thickBot="1">
      <c r="A57" s="427"/>
      <c r="B57" s="465" t="s">
        <v>145</v>
      </c>
      <c r="C57" s="465"/>
      <c r="D57" s="465"/>
      <c r="E57" s="465"/>
      <c r="F57" s="465"/>
      <c r="G57" s="465"/>
      <c r="H57" s="465"/>
      <c r="I57" s="465"/>
      <c r="J57" s="466"/>
    </row>
    <row r="58" spans="1:10" ht="18" customHeight="1">
      <c r="A58" s="407"/>
      <c r="B58" s="428"/>
      <c r="C58" s="429"/>
      <c r="D58" s="429"/>
      <c r="E58" s="429"/>
      <c r="F58" s="429"/>
      <c r="G58" s="429"/>
      <c r="H58" s="429"/>
      <c r="J58" s="429"/>
    </row>
    <row r="59" spans="1:10" ht="12.75">
      <c r="A59" s="407"/>
      <c r="B59" s="428"/>
      <c r="C59" s="429"/>
      <c r="D59" s="429"/>
      <c r="E59" s="429"/>
      <c r="F59" s="429"/>
      <c r="G59" s="429"/>
      <c r="H59" s="429"/>
      <c r="J59" s="429"/>
    </row>
    <row r="60" spans="1:10" ht="12.75">
      <c r="A60" s="428"/>
      <c r="B60" s="428"/>
      <c r="C60" s="429"/>
      <c r="D60" s="429"/>
      <c r="E60" s="429"/>
      <c r="F60" s="429"/>
      <c r="G60" s="429"/>
      <c r="H60" s="429"/>
      <c r="J60" s="431"/>
    </row>
    <row r="61" spans="1:10" ht="12.75">
      <c r="A61" s="428"/>
      <c r="B61" s="428"/>
      <c r="C61" s="429"/>
      <c r="D61" s="429"/>
      <c r="E61" s="429"/>
      <c r="F61" s="429"/>
      <c r="G61" s="429"/>
      <c r="H61" s="429"/>
      <c r="J61" s="431"/>
    </row>
    <row r="62" spans="1:10" ht="15.75">
      <c r="A62" s="428"/>
      <c r="B62" s="428"/>
      <c r="C62" s="432"/>
      <c r="D62" s="429"/>
      <c r="E62" s="429"/>
      <c r="F62" s="429"/>
      <c r="G62" s="429"/>
      <c r="H62" s="429"/>
      <c r="J62" s="431"/>
    </row>
    <row r="63" spans="1:10" ht="12.75">
      <c r="A63" s="428"/>
      <c r="B63" s="428"/>
      <c r="C63" s="429"/>
      <c r="D63" s="429"/>
      <c r="E63" s="429"/>
      <c r="F63" s="429"/>
      <c r="G63" s="429"/>
      <c r="H63" s="429"/>
      <c r="J63" s="431"/>
    </row>
    <row r="64" spans="1:10" ht="12.75">
      <c r="A64" s="428"/>
      <c r="B64" s="428"/>
      <c r="C64" s="429"/>
      <c r="D64" s="429"/>
      <c r="E64" s="429"/>
      <c r="F64" s="429"/>
      <c r="G64" s="429"/>
      <c r="H64" s="429"/>
      <c r="J64" s="431"/>
    </row>
    <row r="65" spans="1:10" ht="12.75">
      <c r="A65" s="428"/>
      <c r="B65" s="428"/>
      <c r="C65" s="429"/>
      <c r="D65" s="429"/>
      <c r="E65" s="429"/>
      <c r="F65" s="429"/>
      <c r="G65" s="429"/>
      <c r="H65" s="429"/>
      <c r="J65" s="431"/>
    </row>
    <row r="66" spans="1:10" ht="12.75">
      <c r="A66" s="428"/>
      <c r="B66" s="428"/>
      <c r="C66" s="429"/>
      <c r="D66" s="429"/>
      <c r="E66" s="429"/>
      <c r="F66" s="429"/>
      <c r="G66" s="429"/>
      <c r="H66" s="429"/>
      <c r="J66" s="431"/>
    </row>
    <row r="67" spans="1:10" ht="12.75">
      <c r="A67" s="428"/>
      <c r="B67" s="428"/>
      <c r="C67" s="429"/>
      <c r="D67" s="429"/>
      <c r="E67" s="429"/>
      <c r="F67" s="429"/>
      <c r="G67" s="429"/>
      <c r="H67" s="429"/>
      <c r="J67" s="431"/>
    </row>
    <row r="68" spans="1:10" ht="12.75">
      <c r="A68" s="428"/>
      <c r="B68" s="428"/>
      <c r="C68" s="429"/>
      <c r="D68" s="429"/>
      <c r="E68" s="429"/>
      <c r="F68" s="429"/>
      <c r="G68" s="429"/>
      <c r="H68" s="429"/>
      <c r="J68" s="431"/>
    </row>
    <row r="69" spans="1:10" ht="12.75">
      <c r="A69" s="428"/>
      <c r="B69" s="428"/>
      <c r="C69" s="429"/>
      <c r="D69" s="429"/>
      <c r="E69" s="429"/>
      <c r="F69" s="429"/>
      <c r="G69" s="429"/>
      <c r="H69" s="429"/>
      <c r="J69" s="431"/>
    </row>
    <row r="70" ht="12.75">
      <c r="J70" s="431"/>
    </row>
    <row r="71" ht="12.75">
      <c r="J71" s="431"/>
    </row>
    <row r="72" ht="12.75">
      <c r="J72" s="431"/>
    </row>
    <row r="73" ht="12.75">
      <c r="J73" s="429"/>
    </row>
    <row r="74" ht="12.75">
      <c r="J74" s="429"/>
    </row>
    <row r="75" ht="12.75">
      <c r="J75" s="429"/>
    </row>
    <row r="76" ht="12.75">
      <c r="J76" s="429"/>
    </row>
    <row r="77" ht="12.75">
      <c r="J77" s="429"/>
    </row>
    <row r="78" ht="12.75">
      <c r="J78" s="429"/>
    </row>
    <row r="79" ht="12.75">
      <c r="J79" s="429"/>
    </row>
    <row r="80" ht="12.75">
      <c r="J80" s="429"/>
    </row>
    <row r="81" ht="12.75">
      <c r="J81" s="429"/>
    </row>
    <row r="82" ht="12.75">
      <c r="J82" s="429"/>
    </row>
    <row r="83" ht="12.75">
      <c r="J83" s="429"/>
    </row>
    <row r="84" ht="12.75">
      <c r="J84" s="429"/>
    </row>
    <row r="85" ht="12.75">
      <c r="J85" s="429"/>
    </row>
    <row r="86" ht="12.75">
      <c r="J86" s="429"/>
    </row>
    <row r="87" ht="12.75">
      <c r="J87" s="429"/>
    </row>
    <row r="88" ht="12.75">
      <c r="J88" s="429"/>
    </row>
    <row r="89" ht="12.75">
      <c r="J89" s="429"/>
    </row>
    <row r="90" ht="12.75">
      <c r="J90" s="429"/>
    </row>
    <row r="91" ht="12.75">
      <c r="J91" s="429"/>
    </row>
    <row r="92" ht="12.75">
      <c r="J92" s="429"/>
    </row>
    <row r="93" ht="12.75">
      <c r="J93" s="429"/>
    </row>
    <row r="94" ht="12.75">
      <c r="J94" s="429"/>
    </row>
    <row r="95" ht="12.75">
      <c r="J95" s="429"/>
    </row>
    <row r="96" ht="12.75">
      <c r="J96" s="429"/>
    </row>
    <row r="97" ht="12.75">
      <c r="J97" s="429"/>
    </row>
    <row r="98" ht="12.75">
      <c r="J98" s="429"/>
    </row>
    <row r="99" ht="12.75">
      <c r="J99" s="429"/>
    </row>
    <row r="100" ht="12.75">
      <c r="J100" s="429"/>
    </row>
    <row r="101" ht="12.75">
      <c r="J101" s="429"/>
    </row>
    <row r="102" ht="12.75">
      <c r="J102" s="429"/>
    </row>
    <row r="103" ht="12.75">
      <c r="J103" s="429"/>
    </row>
    <row r="104" ht="12.75">
      <c r="J104" s="429"/>
    </row>
    <row r="105" ht="12.75">
      <c r="J105" s="429"/>
    </row>
    <row r="106" ht="12.75">
      <c r="J106" s="429"/>
    </row>
    <row r="107" ht="12.75">
      <c r="J107" s="429"/>
    </row>
    <row r="108" ht="12.75">
      <c r="J108" s="429"/>
    </row>
    <row r="109" ht="12.75">
      <c r="J109" s="429"/>
    </row>
    <row r="110" ht="12.75">
      <c r="J110" s="429"/>
    </row>
    <row r="111" ht="12.75">
      <c r="J111" s="429"/>
    </row>
    <row r="112" ht="12.75">
      <c r="J112" s="429"/>
    </row>
    <row r="113" ht="12.75">
      <c r="J113" s="429"/>
    </row>
    <row r="114" ht="12.75">
      <c r="J114" s="429"/>
    </row>
    <row r="115" ht="12.75">
      <c r="J115" s="429"/>
    </row>
    <row r="116" ht="12.75">
      <c r="J116" s="429"/>
    </row>
    <row r="117" ht="12.75">
      <c r="J117" s="429"/>
    </row>
    <row r="118" ht="12.75">
      <c r="J118" s="429"/>
    </row>
  </sheetData>
  <mergeCells count="2">
    <mergeCell ref="B2:J2"/>
    <mergeCell ref="B57:J5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3">
      <selection activeCell="A8" sqref="A8"/>
    </sheetView>
  </sheetViews>
  <sheetFormatPr defaultColWidth="9.140625" defaultRowHeight="12.75"/>
  <cols>
    <col min="1" max="1" width="13.421875" style="0" customWidth="1"/>
    <col min="2" max="2" width="28.00390625" style="0" customWidth="1"/>
    <col min="3" max="3" width="20.421875" style="0" customWidth="1"/>
    <col min="4" max="4" width="14.7109375" style="0" customWidth="1"/>
    <col min="5" max="5" width="12.00390625" style="0" bestFit="1" customWidth="1"/>
    <col min="6" max="6" width="14.7109375" style="0" bestFit="1" customWidth="1"/>
    <col min="7" max="7" width="11.57421875" style="0" customWidth="1"/>
    <col min="8" max="8" width="13.57421875" style="0" customWidth="1"/>
    <col min="9" max="9" width="12.00390625" style="0" customWidth="1"/>
    <col min="10" max="10" width="12.57421875" style="0" customWidth="1"/>
    <col min="11" max="11" width="13.8515625" style="0" customWidth="1"/>
    <col min="12" max="12" width="15.7109375" style="0" customWidth="1"/>
    <col min="13" max="13" width="37.421875" style="0" customWidth="1"/>
    <col min="14" max="14" width="12.140625" style="0" bestFit="1" customWidth="1"/>
    <col min="15" max="15" width="10.8515625" style="0" bestFit="1" customWidth="1"/>
    <col min="16" max="16" width="15.8515625" style="0" bestFit="1" customWidth="1"/>
  </cols>
  <sheetData>
    <row r="1" spans="1:23" ht="23.25" customHeight="1" thickBot="1">
      <c r="A1" s="49" t="s">
        <v>57</v>
      </c>
      <c r="C1" s="45" t="s">
        <v>56</v>
      </c>
      <c r="D1" s="46"/>
      <c r="E1" s="46"/>
      <c r="F1" s="46"/>
      <c r="G1" s="47"/>
      <c r="H1" s="47"/>
      <c r="I1" s="47"/>
      <c r="J1" s="47"/>
      <c r="K1" s="48"/>
      <c r="L1" s="81"/>
      <c r="M1" s="83"/>
      <c r="N1" s="84"/>
      <c r="O1" s="84"/>
      <c r="P1" s="85"/>
      <c r="Q1" s="4"/>
      <c r="R1" s="4"/>
      <c r="S1" s="4"/>
      <c r="T1" s="4"/>
      <c r="U1" s="4"/>
      <c r="V1" s="4"/>
      <c r="W1" s="4"/>
    </row>
    <row r="2" spans="1:23" ht="38.25" customHeight="1" thickBot="1" thickTop="1">
      <c r="A2" s="456" t="s">
        <v>62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7"/>
      <c r="Q2" s="4"/>
      <c r="R2" s="4"/>
      <c r="S2" s="4"/>
      <c r="T2" s="4"/>
      <c r="U2" s="4"/>
      <c r="V2" s="4"/>
      <c r="W2" s="4"/>
    </row>
    <row r="3" spans="1:23" ht="14.25" thickBot="1" thickTop="1">
      <c r="A3" s="14"/>
      <c r="B3" s="15"/>
      <c r="C3" s="16" t="s">
        <v>49</v>
      </c>
      <c r="D3" s="16" t="s">
        <v>55</v>
      </c>
      <c r="E3" s="16" t="s">
        <v>54</v>
      </c>
      <c r="F3" s="16" t="s">
        <v>53</v>
      </c>
      <c r="G3" s="16" t="s">
        <v>52</v>
      </c>
      <c r="H3" s="16" t="s">
        <v>51</v>
      </c>
      <c r="I3" s="16" t="s">
        <v>50</v>
      </c>
      <c r="J3" s="16" t="s">
        <v>49</v>
      </c>
      <c r="K3" s="16" t="s">
        <v>47</v>
      </c>
      <c r="L3" s="82" t="s">
        <v>46</v>
      </c>
      <c r="Q3" s="4"/>
      <c r="R3" s="4"/>
      <c r="S3" s="4"/>
      <c r="T3" s="4"/>
      <c r="U3" s="4"/>
      <c r="V3" s="4"/>
      <c r="W3" s="4"/>
    </row>
    <row r="4" spans="1:23" ht="12.75">
      <c r="A4" s="39"/>
      <c r="B4" s="40"/>
      <c r="C4" s="40"/>
      <c r="D4" s="40"/>
      <c r="E4" s="40"/>
      <c r="F4" s="40"/>
      <c r="G4" s="41"/>
      <c r="H4" s="41" t="s">
        <v>48</v>
      </c>
      <c r="I4" s="41"/>
      <c r="J4" s="41" t="s">
        <v>48</v>
      </c>
      <c r="K4" s="42" t="s">
        <v>47</v>
      </c>
      <c r="L4" s="220" t="s">
        <v>46</v>
      </c>
      <c r="Q4" s="4"/>
      <c r="R4" s="4"/>
      <c r="S4" s="4"/>
      <c r="T4" s="4"/>
      <c r="U4" s="4"/>
      <c r="V4" s="4"/>
      <c r="W4" s="4"/>
    </row>
    <row r="5" spans="1:23" ht="12.75">
      <c r="A5" s="43" t="s">
        <v>45</v>
      </c>
      <c r="B5" s="7" t="s">
        <v>13</v>
      </c>
      <c r="C5" s="7" t="s">
        <v>44</v>
      </c>
      <c r="D5" s="7" t="s">
        <v>43</v>
      </c>
      <c r="E5" s="7" t="s">
        <v>42</v>
      </c>
      <c r="F5" s="7" t="s">
        <v>41</v>
      </c>
      <c r="G5" s="6" t="s">
        <v>40</v>
      </c>
      <c r="H5" s="6" t="s">
        <v>39</v>
      </c>
      <c r="I5" s="6" t="s">
        <v>11</v>
      </c>
      <c r="J5" s="6" t="s">
        <v>38</v>
      </c>
      <c r="K5" s="5" t="s">
        <v>37</v>
      </c>
      <c r="L5" s="221" t="s">
        <v>36</v>
      </c>
      <c r="Q5" s="4"/>
      <c r="R5" s="4"/>
      <c r="S5" s="4"/>
      <c r="T5" s="4"/>
      <c r="U5" s="4"/>
      <c r="V5" s="4"/>
      <c r="W5" s="4"/>
    </row>
    <row r="6" spans="1:23" ht="12.75">
      <c r="A6" s="43" t="s">
        <v>34</v>
      </c>
      <c r="B6" s="7" t="s">
        <v>6</v>
      </c>
      <c r="C6" s="7" t="s">
        <v>33</v>
      </c>
      <c r="D6" s="7" t="s">
        <v>32</v>
      </c>
      <c r="E6" s="7" t="s">
        <v>32</v>
      </c>
      <c r="F6" s="7" t="s">
        <v>32</v>
      </c>
      <c r="G6" s="6" t="s">
        <v>31</v>
      </c>
      <c r="H6" s="6" t="s">
        <v>30</v>
      </c>
      <c r="I6" s="6" t="s">
        <v>29</v>
      </c>
      <c r="J6" s="6" t="s">
        <v>28</v>
      </c>
      <c r="K6" s="5" t="s">
        <v>27</v>
      </c>
      <c r="L6" s="221" t="s">
        <v>26</v>
      </c>
      <c r="Q6" s="4"/>
      <c r="R6" s="4"/>
      <c r="S6" s="4"/>
      <c r="T6" s="4"/>
      <c r="U6" s="4"/>
      <c r="V6" s="4"/>
      <c r="W6" s="4"/>
    </row>
    <row r="7" spans="1:23" ht="12.75">
      <c r="A7" s="89" t="s">
        <v>24</v>
      </c>
      <c r="B7" s="90" t="s">
        <v>150</v>
      </c>
      <c r="C7" s="90">
        <v>92.42</v>
      </c>
      <c r="D7" s="91">
        <v>100</v>
      </c>
      <c r="E7" s="90">
        <v>106.2</v>
      </c>
      <c r="F7" s="90">
        <v>9.57</v>
      </c>
      <c r="G7" s="2">
        <f aca="true" t="shared" si="0" ref="G7:G14">+C7/E7</f>
        <v>0.8702448210922787</v>
      </c>
      <c r="H7" s="2">
        <f aca="true" t="shared" si="1" ref="H7:H14">+G7/$G$16</f>
        <v>0.9223816469409988</v>
      </c>
      <c r="I7" s="2">
        <f aca="true" t="shared" si="2" ref="I7:I14">H7*F7</f>
        <v>8.827192361225359</v>
      </c>
      <c r="J7" s="2">
        <f>I7/I16</f>
        <v>0.9184039026334926</v>
      </c>
      <c r="K7" s="50">
        <f aca="true" t="shared" si="3" ref="K7:K14">+I7/D7</f>
        <v>0.0882719236122536</v>
      </c>
      <c r="L7" s="222">
        <f>K7/MAX(K7:K14)</f>
        <v>0.1898262279208773</v>
      </c>
      <c r="Q7" s="4"/>
      <c r="R7" s="4"/>
      <c r="S7" s="4"/>
      <c r="T7" s="4"/>
      <c r="U7" s="4"/>
      <c r="V7" s="4"/>
      <c r="W7" s="4"/>
    </row>
    <row r="8" spans="1:23" ht="12.75">
      <c r="A8" s="89" t="s">
        <v>152</v>
      </c>
      <c r="B8" s="91" t="s">
        <v>129</v>
      </c>
      <c r="C8" s="91">
        <v>7.39</v>
      </c>
      <c r="D8" s="91">
        <v>20</v>
      </c>
      <c r="E8" s="91">
        <v>104.2</v>
      </c>
      <c r="F8" s="91">
        <v>7.34</v>
      </c>
      <c r="G8" s="2">
        <f t="shared" si="0"/>
        <v>0.07092130518234165</v>
      </c>
      <c r="H8" s="2">
        <f t="shared" si="1"/>
        <v>0.07517023795118553</v>
      </c>
      <c r="I8" s="2">
        <f t="shared" si="2"/>
        <v>0.5517495465617018</v>
      </c>
      <c r="J8" s="2">
        <f>I8/I16</f>
        <v>0.057405448539266296</v>
      </c>
      <c r="K8" s="50">
        <f t="shared" si="3"/>
        <v>0.027587477328085093</v>
      </c>
      <c r="L8" s="222">
        <f>K8/MAX(K7:K14)</f>
        <v>0.059326074982194665</v>
      </c>
      <c r="Q8" s="4"/>
      <c r="R8" s="4"/>
      <c r="S8" s="4"/>
      <c r="T8" s="4"/>
      <c r="U8" s="4"/>
      <c r="V8" s="4"/>
      <c r="W8" s="4"/>
    </row>
    <row r="9" spans="1:23" ht="12.75">
      <c r="A9" s="89" t="s">
        <v>22</v>
      </c>
      <c r="B9" s="91" t="s">
        <v>21</v>
      </c>
      <c r="C9" s="91">
        <v>0.18</v>
      </c>
      <c r="D9" s="91">
        <v>0.5</v>
      </c>
      <c r="E9" s="91">
        <v>78.1</v>
      </c>
      <c r="F9" s="91">
        <v>95.18</v>
      </c>
      <c r="G9" s="2">
        <f t="shared" si="0"/>
        <v>0.0023047375160051217</v>
      </c>
      <c r="H9" s="2">
        <f t="shared" si="1"/>
        <v>0.002442815555180524</v>
      </c>
      <c r="I9" s="2">
        <f t="shared" si="2"/>
        <v>0.2325071845420823</v>
      </c>
      <c r="J9" s="2">
        <f>I9/I16</f>
        <v>0.024190648275861502</v>
      </c>
      <c r="K9" s="50">
        <f t="shared" si="3"/>
        <v>0.4650143690841646</v>
      </c>
      <c r="L9" s="222">
        <f>K9/MAX(K7:K14)</f>
        <v>1</v>
      </c>
      <c r="Q9" s="4"/>
      <c r="R9" s="4"/>
      <c r="S9" s="4"/>
      <c r="T9" s="4"/>
      <c r="U9" s="4"/>
      <c r="V9" s="4"/>
      <c r="W9" s="4"/>
    </row>
    <row r="10" spans="1:23" ht="12.75">
      <c r="A10" s="89"/>
      <c r="B10" s="91"/>
      <c r="C10" s="91">
        <v>0.001</v>
      </c>
      <c r="D10" s="91">
        <v>1000</v>
      </c>
      <c r="E10" s="91">
        <v>1000</v>
      </c>
      <c r="F10" s="91">
        <v>0.001</v>
      </c>
      <c r="G10" s="2">
        <f t="shared" si="0"/>
        <v>1E-06</v>
      </c>
      <c r="H10" s="2">
        <f t="shared" si="1"/>
        <v>1.0599105269977719E-06</v>
      </c>
      <c r="I10" s="2">
        <f t="shared" si="2"/>
        <v>1.059910526997772E-09</v>
      </c>
      <c r="J10" s="2">
        <f>I10/I16</f>
        <v>1.1027583002642849E-10</v>
      </c>
      <c r="K10" s="50">
        <f t="shared" si="3"/>
        <v>1.059910526997772E-12</v>
      </c>
      <c r="L10" s="222">
        <f>K10/MAX(K7:K14)</f>
        <v>2.2793070439634845E-12</v>
      </c>
      <c r="Q10" s="4"/>
      <c r="R10" s="4"/>
      <c r="S10" s="4"/>
      <c r="T10" s="4"/>
      <c r="U10" s="4"/>
      <c r="V10" s="4"/>
      <c r="W10" s="4"/>
    </row>
    <row r="11" spans="1:23" ht="12.75">
      <c r="A11" s="89"/>
      <c r="B11" s="92"/>
      <c r="C11" s="91">
        <v>0.001</v>
      </c>
      <c r="D11" s="91">
        <v>1000</v>
      </c>
      <c r="E11" s="91">
        <v>1000</v>
      </c>
      <c r="F11" s="91">
        <v>0.001</v>
      </c>
      <c r="G11" s="2">
        <f t="shared" si="0"/>
        <v>1E-06</v>
      </c>
      <c r="H11" s="2">
        <f t="shared" si="1"/>
        <v>1.0599105269977719E-06</v>
      </c>
      <c r="I11" s="2">
        <f t="shared" si="2"/>
        <v>1.059910526997772E-09</v>
      </c>
      <c r="J11" s="2">
        <f>I11/I16</f>
        <v>1.1027583002642849E-10</v>
      </c>
      <c r="K11" s="50">
        <f t="shared" si="3"/>
        <v>1.059910526997772E-12</v>
      </c>
      <c r="L11" s="222">
        <f>K11/MAX(K7:K14)</f>
        <v>2.2793070439634845E-12</v>
      </c>
      <c r="Q11" s="4"/>
      <c r="R11" s="4"/>
      <c r="S11" s="4"/>
      <c r="T11" s="4"/>
      <c r="U11" s="4"/>
      <c r="V11" s="4"/>
      <c r="W11" s="4"/>
    </row>
    <row r="12" spans="1:23" ht="12.75">
      <c r="A12" s="89"/>
      <c r="B12" s="91"/>
      <c r="C12" s="91">
        <v>0.001</v>
      </c>
      <c r="D12" s="91">
        <v>1000</v>
      </c>
      <c r="E12" s="91">
        <v>1000</v>
      </c>
      <c r="F12" s="91">
        <v>0.001</v>
      </c>
      <c r="G12" s="2">
        <f t="shared" si="0"/>
        <v>1E-06</v>
      </c>
      <c r="H12" s="2">
        <f t="shared" si="1"/>
        <v>1.0599105269977719E-06</v>
      </c>
      <c r="I12" s="2">
        <f t="shared" si="2"/>
        <v>1.059910526997772E-09</v>
      </c>
      <c r="J12" s="2">
        <f>I12/I16</f>
        <v>1.1027583002642849E-10</v>
      </c>
      <c r="K12" s="50">
        <f t="shared" si="3"/>
        <v>1.059910526997772E-12</v>
      </c>
      <c r="L12" s="222">
        <f>K12/MAX(K7:K14)</f>
        <v>2.2793070439634845E-12</v>
      </c>
      <c r="Q12" s="4"/>
      <c r="R12" s="4"/>
      <c r="S12" s="4"/>
      <c r="T12" s="4"/>
      <c r="U12" s="4"/>
      <c r="V12" s="4"/>
      <c r="W12" s="4"/>
    </row>
    <row r="13" spans="1:23" ht="12.75">
      <c r="A13" s="89"/>
      <c r="B13" s="91"/>
      <c r="C13" s="91">
        <v>0.001</v>
      </c>
      <c r="D13" s="91">
        <v>1000</v>
      </c>
      <c r="E13" s="91">
        <v>1000</v>
      </c>
      <c r="F13" s="91">
        <v>0.001</v>
      </c>
      <c r="G13" s="2">
        <f t="shared" si="0"/>
        <v>1E-06</v>
      </c>
      <c r="H13" s="2">
        <f t="shared" si="1"/>
        <v>1.0599105269977719E-06</v>
      </c>
      <c r="I13" s="2">
        <f t="shared" si="2"/>
        <v>1.059910526997772E-09</v>
      </c>
      <c r="J13" s="2">
        <f>I13/I16</f>
        <v>1.1027583002642849E-10</v>
      </c>
      <c r="K13" s="50">
        <f t="shared" si="3"/>
        <v>1.059910526997772E-12</v>
      </c>
      <c r="L13" s="222">
        <f>K13/MAX(K7:K14)</f>
        <v>2.2793070439634845E-12</v>
      </c>
      <c r="Q13" s="4"/>
      <c r="R13" s="4"/>
      <c r="S13" s="4"/>
      <c r="T13" s="4"/>
      <c r="U13" s="4"/>
      <c r="V13" s="4"/>
      <c r="W13" s="4"/>
    </row>
    <row r="14" spans="1:23" ht="13.5" thickBot="1">
      <c r="A14" s="93"/>
      <c r="B14" s="94"/>
      <c r="C14" s="94">
        <v>0.001</v>
      </c>
      <c r="D14" s="95">
        <v>1000</v>
      </c>
      <c r="E14" s="94">
        <v>1000</v>
      </c>
      <c r="F14" s="95">
        <v>0.001</v>
      </c>
      <c r="G14" s="44">
        <f t="shared" si="0"/>
        <v>1E-06</v>
      </c>
      <c r="H14" s="44">
        <f t="shared" si="1"/>
        <v>1.0599105269977719E-06</v>
      </c>
      <c r="I14" s="44">
        <f t="shared" si="2"/>
        <v>1.059910526997772E-09</v>
      </c>
      <c r="J14" s="44">
        <f>I14/I16</f>
        <v>1.1027583002642849E-10</v>
      </c>
      <c r="K14" s="51">
        <f t="shared" si="3"/>
        <v>1.059910526997772E-12</v>
      </c>
      <c r="L14" s="223">
        <f>K14/MAX(K7:K14)</f>
        <v>2.2793070439634845E-12</v>
      </c>
      <c r="Q14" s="4"/>
      <c r="R14" s="4"/>
      <c r="S14" s="4"/>
      <c r="T14" s="4"/>
      <c r="U14" s="4"/>
      <c r="V14" s="4"/>
      <c r="W14" s="4"/>
    </row>
    <row r="15" spans="1:23" ht="12.75">
      <c r="A15" s="10"/>
      <c r="B15" s="3"/>
      <c r="C15" s="3"/>
      <c r="D15" s="19"/>
      <c r="E15" s="3"/>
      <c r="F15" s="3"/>
      <c r="G15" s="11"/>
      <c r="H15" s="11"/>
      <c r="I15" s="11"/>
      <c r="J15" s="11"/>
      <c r="K15" s="12"/>
      <c r="L15" s="17"/>
      <c r="Q15" s="4"/>
      <c r="R15" s="4"/>
      <c r="S15" s="4"/>
      <c r="T15" s="4"/>
      <c r="U15" s="4"/>
      <c r="V15" s="4"/>
      <c r="W15" s="4"/>
    </row>
    <row r="16" spans="1:23" ht="12.75">
      <c r="A16" s="10"/>
      <c r="B16" s="20" t="s">
        <v>20</v>
      </c>
      <c r="C16" s="20">
        <f>SUM(C7:C15)</f>
        <v>99.99500000000003</v>
      </c>
      <c r="D16" s="20"/>
      <c r="E16" s="20"/>
      <c r="F16" s="20"/>
      <c r="G16" s="21">
        <f>SUM(G7:G14)</f>
        <v>0.9434758637906256</v>
      </c>
      <c r="H16" s="21">
        <f>SUM(H7:H14)</f>
        <v>0.9999999999999999</v>
      </c>
      <c r="I16" s="21">
        <f>SUM(I7:I14)</f>
        <v>9.6114490976287</v>
      </c>
      <c r="J16" s="11"/>
      <c r="K16" s="4"/>
      <c r="L16" s="4"/>
      <c r="Q16" s="4"/>
      <c r="R16" s="4"/>
      <c r="S16" s="4"/>
      <c r="T16" s="4"/>
      <c r="U16" s="4"/>
      <c r="V16" s="4"/>
      <c r="W16" s="4"/>
    </row>
    <row r="17" spans="1:23" ht="12.75">
      <c r="A17" s="22"/>
      <c r="B17" s="23"/>
      <c r="C17" s="23"/>
      <c r="D17" s="23"/>
      <c r="E17" s="23"/>
      <c r="F17" s="23"/>
      <c r="G17" s="23"/>
      <c r="H17" s="23"/>
      <c r="I17" s="458"/>
      <c r="J17" s="458"/>
      <c r="K17" s="458"/>
      <c r="L17" s="250"/>
      <c r="Q17" s="4"/>
      <c r="R17" s="4"/>
      <c r="S17" s="4"/>
      <c r="T17" s="4"/>
      <c r="U17" s="4"/>
      <c r="V17" s="4"/>
      <c r="W17" s="4"/>
    </row>
    <row r="18" spans="1:22" ht="12.75">
      <c r="A18" s="26" t="s">
        <v>15</v>
      </c>
      <c r="B18" s="4"/>
      <c r="C18" s="3"/>
      <c r="D18" s="3"/>
      <c r="E18" s="3"/>
      <c r="F18" s="4"/>
      <c r="G18" s="4"/>
      <c r="H18" s="4"/>
      <c r="L18" s="249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3.5" thickBot="1">
      <c r="A19" s="26"/>
      <c r="B19" s="4"/>
      <c r="C19" s="3"/>
      <c r="D19" s="3"/>
      <c r="E19" s="3"/>
      <c r="F19" s="4"/>
      <c r="G19" s="4"/>
      <c r="H19" s="4"/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6.5" thickBot="1">
      <c r="A20" s="78"/>
      <c r="B20" s="79"/>
      <c r="C20" s="80"/>
      <c r="D20" s="459" t="s">
        <v>14</v>
      </c>
      <c r="E20" s="459"/>
      <c r="F20" s="459"/>
      <c r="G20" s="459"/>
      <c r="H20" s="460"/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3.5" thickTop="1">
      <c r="A21" s="71" t="s">
        <v>13</v>
      </c>
      <c r="B21" s="27" t="s">
        <v>12</v>
      </c>
      <c r="C21" s="28" t="s">
        <v>11</v>
      </c>
      <c r="D21" s="461" t="s">
        <v>10</v>
      </c>
      <c r="E21" s="461" t="s">
        <v>9</v>
      </c>
      <c r="F21" s="461" t="s">
        <v>8</v>
      </c>
      <c r="G21" s="461" t="s">
        <v>7</v>
      </c>
      <c r="H21" s="462" t="s">
        <v>69</v>
      </c>
      <c r="L21" s="53"/>
      <c r="M21" s="29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71" t="s">
        <v>6</v>
      </c>
      <c r="B22" s="27" t="s">
        <v>5</v>
      </c>
      <c r="C22" s="27" t="s">
        <v>4</v>
      </c>
      <c r="D22" s="461"/>
      <c r="E22" s="461"/>
      <c r="F22" s="461"/>
      <c r="G22" s="461"/>
      <c r="H22" s="462"/>
      <c r="L22" s="13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75" t="str">
        <f aca="true" t="shared" si="4" ref="A23:A30">B7</f>
        <v>Ethyl benzene</v>
      </c>
      <c r="B23" s="30">
        <f aca="true" t="shared" si="5" ref="B23:B30">D7</f>
        <v>100</v>
      </c>
      <c r="C23" s="11">
        <f aca="true" t="shared" si="6" ref="C23:C30">I7</f>
        <v>8.827192361225359</v>
      </c>
      <c r="D23" s="97">
        <f aca="true" t="shared" si="7" ref="D23:D30">C23/760*10^6</f>
        <v>11614.726791086</v>
      </c>
      <c r="E23" s="62">
        <f aca="true" t="shared" si="8" ref="E23:E30">D23/100</f>
        <v>116.14726791086</v>
      </c>
      <c r="F23" s="62">
        <f aca="true" t="shared" si="9" ref="F23:F30">D23/1000</f>
        <v>11.614726791086</v>
      </c>
      <c r="G23" s="62">
        <f aca="true" t="shared" si="10" ref="G23:G30">D23/10000</f>
        <v>1.1614726791085999</v>
      </c>
      <c r="H23" s="227">
        <f aca="true" t="shared" si="11" ref="H23:H30">D23/100000</f>
        <v>0.11614726791086</v>
      </c>
      <c r="L23" s="13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75" t="str">
        <f t="shared" si="4"/>
        <v>Styrene</v>
      </c>
      <c r="B24" s="30">
        <f t="shared" si="5"/>
        <v>20</v>
      </c>
      <c r="C24" s="11">
        <f t="shared" si="6"/>
        <v>0.5517495465617018</v>
      </c>
      <c r="D24" s="97">
        <f t="shared" si="7"/>
        <v>725.9862454759234</v>
      </c>
      <c r="E24" s="62">
        <f t="shared" si="8"/>
        <v>7.259862454759234</v>
      </c>
      <c r="F24" s="62">
        <f t="shared" si="9"/>
        <v>0.7259862454759234</v>
      </c>
      <c r="G24" s="62">
        <f t="shared" si="10"/>
        <v>0.07259862454759233</v>
      </c>
      <c r="H24" s="227">
        <f t="shared" si="11"/>
        <v>0.007259862454759234</v>
      </c>
      <c r="L24" s="13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75" t="str">
        <f t="shared" si="4"/>
        <v>Benzene</v>
      </c>
      <c r="B25" s="30">
        <f t="shared" si="5"/>
        <v>0.5</v>
      </c>
      <c r="C25" s="11">
        <f t="shared" si="6"/>
        <v>0.2325071845420823</v>
      </c>
      <c r="D25" s="97">
        <f t="shared" si="7"/>
        <v>305.93050597642406</v>
      </c>
      <c r="E25" s="62">
        <f t="shared" si="8"/>
        <v>3.0593050597642404</v>
      </c>
      <c r="F25" s="62">
        <f t="shared" si="9"/>
        <v>0.30593050597642407</v>
      </c>
      <c r="G25" s="62">
        <f t="shared" si="10"/>
        <v>0.030593050597642404</v>
      </c>
      <c r="H25" s="227">
        <f t="shared" si="11"/>
        <v>0.0030593050597642404</v>
      </c>
      <c r="L25" s="1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75">
        <f t="shared" si="4"/>
        <v>0</v>
      </c>
      <c r="B26" s="30">
        <f t="shared" si="5"/>
        <v>1000</v>
      </c>
      <c r="C26" s="11">
        <f t="shared" si="6"/>
        <v>1.059910526997772E-09</v>
      </c>
      <c r="D26" s="97">
        <f t="shared" si="7"/>
        <v>1.3946191144707526E-06</v>
      </c>
      <c r="E26" s="62">
        <f t="shared" si="8"/>
        <v>1.3946191144707527E-08</v>
      </c>
      <c r="F26" s="62">
        <f t="shared" si="9"/>
        <v>1.3946191144707527E-09</v>
      </c>
      <c r="G26" s="62">
        <f t="shared" si="10"/>
        <v>1.3946191144707525E-10</v>
      </c>
      <c r="H26" s="227">
        <f t="shared" si="11"/>
        <v>1.3946191144707527E-11</v>
      </c>
      <c r="L26" s="13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75">
        <f t="shared" si="4"/>
        <v>0</v>
      </c>
      <c r="B27" s="30">
        <f t="shared" si="5"/>
        <v>1000</v>
      </c>
      <c r="C27" s="11">
        <f t="shared" si="6"/>
        <v>1.059910526997772E-09</v>
      </c>
      <c r="D27" s="97">
        <f t="shared" si="7"/>
        <v>1.3946191144707526E-06</v>
      </c>
      <c r="E27" s="62">
        <f t="shared" si="8"/>
        <v>1.3946191144707527E-08</v>
      </c>
      <c r="F27" s="62">
        <f t="shared" si="9"/>
        <v>1.3946191144707527E-09</v>
      </c>
      <c r="G27" s="62">
        <f t="shared" si="10"/>
        <v>1.3946191144707525E-10</v>
      </c>
      <c r="H27" s="227">
        <f t="shared" si="11"/>
        <v>1.3946191144707527E-11</v>
      </c>
      <c r="L27" s="13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75">
        <f t="shared" si="4"/>
        <v>0</v>
      </c>
      <c r="B28" s="30">
        <f t="shared" si="5"/>
        <v>1000</v>
      </c>
      <c r="C28" s="11">
        <f t="shared" si="6"/>
        <v>1.059910526997772E-09</v>
      </c>
      <c r="D28" s="97">
        <f t="shared" si="7"/>
        <v>1.3946191144707526E-06</v>
      </c>
      <c r="E28" s="62">
        <f t="shared" si="8"/>
        <v>1.3946191144707527E-08</v>
      </c>
      <c r="F28" s="62">
        <f t="shared" si="9"/>
        <v>1.3946191144707527E-09</v>
      </c>
      <c r="G28" s="62">
        <f t="shared" si="10"/>
        <v>1.3946191144707525E-10</v>
      </c>
      <c r="H28" s="227">
        <f t="shared" si="11"/>
        <v>1.3946191144707527E-11</v>
      </c>
      <c r="L28" s="13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75">
        <f t="shared" si="4"/>
        <v>0</v>
      </c>
      <c r="B29" s="30">
        <f t="shared" si="5"/>
        <v>1000</v>
      </c>
      <c r="C29" s="11">
        <f t="shared" si="6"/>
        <v>1.059910526997772E-09</v>
      </c>
      <c r="D29" s="97">
        <f t="shared" si="7"/>
        <v>1.3946191144707526E-06</v>
      </c>
      <c r="E29" s="62">
        <f t="shared" si="8"/>
        <v>1.3946191144707527E-08</v>
      </c>
      <c r="F29" s="62">
        <f t="shared" si="9"/>
        <v>1.3946191144707527E-09</v>
      </c>
      <c r="G29" s="62">
        <f t="shared" si="10"/>
        <v>1.3946191144707525E-10</v>
      </c>
      <c r="H29" s="227">
        <f t="shared" si="11"/>
        <v>1.3946191144707527E-11</v>
      </c>
      <c r="L29" s="13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3.5" thickBot="1">
      <c r="A30" s="76">
        <f t="shared" si="4"/>
        <v>0</v>
      </c>
      <c r="B30" s="77">
        <f t="shared" si="5"/>
        <v>1000</v>
      </c>
      <c r="C30" s="72">
        <f t="shared" si="6"/>
        <v>1.059910526997772E-09</v>
      </c>
      <c r="D30" s="98">
        <f t="shared" si="7"/>
        <v>1.3946191144707526E-06</v>
      </c>
      <c r="E30" s="73">
        <f t="shared" si="8"/>
        <v>1.3946191144707527E-08</v>
      </c>
      <c r="F30" s="73">
        <f t="shared" si="9"/>
        <v>1.3946191144707527E-09</v>
      </c>
      <c r="G30" s="73">
        <f t="shared" si="10"/>
        <v>1.3946191144707525E-10</v>
      </c>
      <c r="H30" s="228">
        <f t="shared" si="11"/>
        <v>1.3946191144707527E-11</v>
      </c>
      <c r="L30" s="13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3" ht="12.75">
      <c r="A31" s="10"/>
      <c r="B31" s="3"/>
      <c r="C31" s="30"/>
      <c r="D31" s="11"/>
      <c r="E31" s="31"/>
      <c r="F31" s="32"/>
      <c r="G31" s="33"/>
      <c r="H31" s="33"/>
      <c r="I31" s="33"/>
      <c r="J31" s="18"/>
      <c r="K31" s="18"/>
      <c r="L31" s="4"/>
      <c r="M31" s="13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 thickBot="1">
      <c r="A32" s="10"/>
      <c r="B32" s="3"/>
      <c r="C32" s="30"/>
      <c r="D32" s="11"/>
      <c r="E32" s="31"/>
      <c r="F32" s="32"/>
      <c r="G32" s="33"/>
      <c r="H32" s="33"/>
      <c r="I32" s="33"/>
      <c r="J32" s="18"/>
      <c r="K32" s="18"/>
      <c r="L32" s="4"/>
      <c r="M32" s="13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54"/>
      <c r="B33" s="55" t="s">
        <v>19</v>
      </c>
      <c r="C33" s="56"/>
      <c r="D33" s="11"/>
      <c r="E33" s="31"/>
      <c r="F33" s="32"/>
      <c r="G33" s="33"/>
      <c r="H33" s="33"/>
      <c r="I33" s="33"/>
      <c r="J33" s="18"/>
      <c r="K33" s="18"/>
      <c r="L33" s="4"/>
      <c r="M33" s="13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57" t="s">
        <v>18</v>
      </c>
      <c r="B34" s="24" t="s">
        <v>17</v>
      </c>
      <c r="C34" s="58" t="s">
        <v>16</v>
      </c>
      <c r="D34" s="11"/>
      <c r="E34" s="31"/>
      <c r="F34" s="32"/>
      <c r="G34" s="33"/>
      <c r="H34" s="33"/>
      <c r="I34" s="33"/>
      <c r="J34" s="18"/>
      <c r="K34" s="18"/>
      <c r="L34" s="4"/>
      <c r="M34" s="13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59">
        <f aca="true" t="shared" si="12" ref="A35:A42">C7</f>
        <v>92.42</v>
      </c>
      <c r="B35" s="52">
        <f aca="true" t="shared" si="13" ref="B35:B42">A35/100</f>
        <v>0.9242</v>
      </c>
      <c r="C35" s="60">
        <f aca="true" t="shared" si="14" ref="C35:C42">B35*E7</f>
        <v>98.15004</v>
      </c>
      <c r="D35" s="11"/>
      <c r="E35" s="31"/>
      <c r="F35" s="32"/>
      <c r="G35" s="33"/>
      <c r="H35" s="33"/>
      <c r="I35" s="33"/>
      <c r="J35" s="18"/>
      <c r="K35" s="18"/>
      <c r="L35" s="4"/>
      <c r="M35" s="13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61">
        <f t="shared" si="12"/>
        <v>7.39</v>
      </c>
      <c r="B36" s="52">
        <f t="shared" si="13"/>
        <v>0.0739</v>
      </c>
      <c r="C36" s="60">
        <f t="shared" si="14"/>
        <v>7.700379999999999</v>
      </c>
      <c r="D36" s="11"/>
      <c r="E36" s="31"/>
      <c r="F36" s="32"/>
      <c r="G36" s="33"/>
      <c r="H36" s="33"/>
      <c r="I36" s="33"/>
      <c r="J36" s="18"/>
      <c r="K36" s="18"/>
      <c r="L36" s="4"/>
      <c r="M36" s="13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61">
        <f t="shared" si="12"/>
        <v>0.18</v>
      </c>
      <c r="B37" s="52">
        <f t="shared" si="13"/>
        <v>0.0018</v>
      </c>
      <c r="C37" s="60">
        <f t="shared" si="14"/>
        <v>0.14057999999999998</v>
      </c>
      <c r="D37" s="11"/>
      <c r="E37" s="31"/>
      <c r="F37" s="32"/>
      <c r="G37" s="33"/>
      <c r="H37" s="33"/>
      <c r="I37" s="33"/>
      <c r="J37" s="18"/>
      <c r="K37" s="18"/>
      <c r="L37" s="4"/>
      <c r="M37" s="13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61">
        <f t="shared" si="12"/>
        <v>0.001</v>
      </c>
      <c r="B38" s="52">
        <f t="shared" si="13"/>
        <v>1E-05</v>
      </c>
      <c r="C38" s="60">
        <f t="shared" si="14"/>
        <v>0.01</v>
      </c>
      <c r="D38" s="11"/>
      <c r="E38" s="31"/>
      <c r="F38" s="32"/>
      <c r="G38" s="33"/>
      <c r="H38" s="33"/>
      <c r="I38" s="33"/>
      <c r="J38" s="18"/>
      <c r="K38" s="18"/>
      <c r="L38" s="4"/>
      <c r="M38" s="13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61">
        <f t="shared" si="12"/>
        <v>0.001</v>
      </c>
      <c r="B39" s="52">
        <f t="shared" si="13"/>
        <v>1E-05</v>
      </c>
      <c r="C39" s="60">
        <f t="shared" si="14"/>
        <v>0.01</v>
      </c>
      <c r="D39" s="11"/>
      <c r="E39" s="31"/>
      <c r="F39" s="32"/>
      <c r="G39" s="33"/>
      <c r="H39" s="33"/>
      <c r="I39" s="33"/>
      <c r="J39" s="18"/>
      <c r="K39" s="18"/>
      <c r="L39" s="4"/>
      <c r="M39" s="13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61">
        <f t="shared" si="12"/>
        <v>0.001</v>
      </c>
      <c r="B40" s="52">
        <f t="shared" si="13"/>
        <v>1E-05</v>
      </c>
      <c r="C40" s="60">
        <f t="shared" si="14"/>
        <v>0.01</v>
      </c>
      <c r="D40" s="11"/>
      <c r="E40" s="31"/>
      <c r="F40" s="32"/>
      <c r="G40" s="33"/>
      <c r="H40" s="33"/>
      <c r="I40" s="33"/>
      <c r="J40" s="18"/>
      <c r="K40" s="18"/>
      <c r="L40" s="4"/>
      <c r="M40" s="13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61">
        <f t="shared" si="12"/>
        <v>0.001</v>
      </c>
      <c r="B41" s="52">
        <f t="shared" si="13"/>
        <v>1E-05</v>
      </c>
      <c r="C41" s="60">
        <f t="shared" si="14"/>
        <v>0.01</v>
      </c>
      <c r="D41" s="11"/>
      <c r="E41" s="31"/>
      <c r="F41" s="32"/>
      <c r="G41" s="33"/>
      <c r="H41" s="33"/>
      <c r="I41" s="33"/>
      <c r="J41" s="18"/>
      <c r="K41" s="18"/>
      <c r="L41" s="4"/>
      <c r="M41" s="13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61">
        <f t="shared" si="12"/>
        <v>0.001</v>
      </c>
      <c r="B42" s="52">
        <f t="shared" si="13"/>
        <v>1E-05</v>
      </c>
      <c r="C42" s="60">
        <f t="shared" si="14"/>
        <v>0.01</v>
      </c>
      <c r="D42" s="11"/>
      <c r="E42" s="31"/>
      <c r="F42" s="32"/>
      <c r="G42" s="33"/>
      <c r="H42" s="33"/>
      <c r="I42" s="33"/>
      <c r="J42" s="18"/>
      <c r="K42" s="18"/>
      <c r="L42" s="4"/>
      <c r="M42" s="13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59"/>
      <c r="B43" s="52"/>
      <c r="C43" s="60"/>
      <c r="D43" s="11"/>
      <c r="E43" s="31"/>
      <c r="F43" s="32"/>
      <c r="G43" s="33"/>
      <c r="H43" s="33"/>
      <c r="I43" s="33"/>
      <c r="J43" s="18"/>
      <c r="K43" s="18"/>
      <c r="L43" s="4"/>
      <c r="M43" s="13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3.5" thickBot="1">
      <c r="A44" s="224"/>
      <c r="B44" s="225" t="s">
        <v>63</v>
      </c>
      <c r="C44" s="226">
        <f>SUM(C35:C42)</f>
        <v>106.04100000000003</v>
      </c>
      <c r="D44" s="11"/>
      <c r="E44" s="31"/>
      <c r="F44" s="32"/>
      <c r="G44" s="33"/>
      <c r="H44" s="33"/>
      <c r="I44" s="33"/>
      <c r="J44" s="18"/>
      <c r="K44" s="18"/>
      <c r="L44" s="4"/>
      <c r="M44" s="13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10"/>
      <c r="B45" s="3"/>
      <c r="C45" s="30"/>
      <c r="D45" s="11"/>
      <c r="E45" s="31"/>
      <c r="F45" s="32"/>
      <c r="G45" s="33"/>
      <c r="H45" s="33"/>
      <c r="I45" s="33"/>
      <c r="J45" s="18"/>
      <c r="K45" s="18"/>
      <c r="L45" s="4"/>
      <c r="M45" s="13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10"/>
      <c r="B46" s="3"/>
      <c r="C46" s="30"/>
      <c r="D46" s="11"/>
      <c r="E46" s="31"/>
      <c r="F46" s="34"/>
      <c r="G46" s="34"/>
      <c r="H46" s="33"/>
      <c r="I46" s="33"/>
      <c r="J46" s="18"/>
      <c r="K46" s="18"/>
      <c r="M46" s="13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29" t="s">
        <v>70</v>
      </c>
      <c r="B47" s="74"/>
      <c r="C47" s="9"/>
      <c r="D47" s="11"/>
      <c r="E47" s="31"/>
      <c r="F47" s="34"/>
      <c r="G47" s="34"/>
      <c r="H47" s="33"/>
      <c r="I47" s="33"/>
      <c r="J47" s="18"/>
      <c r="K47" s="18"/>
      <c r="L47" s="18"/>
      <c r="M47" s="13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.5" thickBot="1">
      <c r="A48" s="229"/>
      <c r="B48" s="74"/>
      <c r="C48" s="9"/>
      <c r="D48" s="11"/>
      <c r="E48" s="31"/>
      <c r="F48" s="34"/>
      <c r="G48" s="34"/>
      <c r="H48" s="33"/>
      <c r="I48" s="33"/>
      <c r="J48" s="18"/>
      <c r="K48" s="18"/>
      <c r="L48" s="18"/>
      <c r="M48" s="13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236" t="str">
        <f>A5</f>
        <v>CAS</v>
      </c>
      <c r="B49" s="237" t="str">
        <f>B5</f>
        <v>Chemical</v>
      </c>
      <c r="C49" s="238"/>
      <c r="D49" s="239"/>
      <c r="E49" s="31"/>
      <c r="F49" s="34"/>
      <c r="G49" s="34"/>
      <c r="H49" s="33"/>
      <c r="I49" s="33"/>
      <c r="J49" s="18"/>
      <c r="K49" s="18"/>
      <c r="L49" s="18"/>
      <c r="M49" s="13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240" t="str">
        <f aca="true" t="shared" si="15" ref="A50:B58">A6</f>
        <v>Number</v>
      </c>
      <c r="B50" s="232" t="str">
        <f t="shared" si="15"/>
        <v>Information</v>
      </c>
      <c r="C50" s="233" t="s">
        <v>3</v>
      </c>
      <c r="D50" s="241" t="s">
        <v>71</v>
      </c>
      <c r="E50" s="31"/>
      <c r="F50" s="34"/>
      <c r="G50" s="34"/>
      <c r="H50" s="33"/>
      <c r="I50" s="33"/>
      <c r="J50" s="18"/>
      <c r="K50" s="18"/>
      <c r="L50" s="18"/>
      <c r="M50" s="13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242" t="str">
        <f t="shared" si="15"/>
        <v>108-88-3</v>
      </c>
      <c r="B51" s="234" t="str">
        <f t="shared" si="15"/>
        <v>Ethyl benzene</v>
      </c>
      <c r="C51" s="235">
        <f>(D7*E7)/24.5</f>
        <v>433.46938775510205</v>
      </c>
      <c r="D51" s="243">
        <f aca="true" t="shared" si="16" ref="D51:D58">B35/C51</f>
        <v>0.002132099811676083</v>
      </c>
      <c r="E51" s="31"/>
      <c r="F51" s="34"/>
      <c r="G51" s="34"/>
      <c r="H51" s="33"/>
      <c r="I51" s="33"/>
      <c r="J51" s="18"/>
      <c r="K51" s="18"/>
      <c r="L51" s="18"/>
      <c r="M51" s="13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242" t="str">
        <f t="shared" si="15"/>
        <v>100-42-5</v>
      </c>
      <c r="B52" s="234" t="str">
        <f t="shared" si="15"/>
        <v>Styrene</v>
      </c>
      <c r="C52" s="235">
        <f>(D8*E8)/24.5</f>
        <v>85.06122448979592</v>
      </c>
      <c r="D52" s="243">
        <f t="shared" si="16"/>
        <v>0.0008687859884836852</v>
      </c>
      <c r="E52" s="31"/>
      <c r="F52" s="34"/>
      <c r="G52" s="34"/>
      <c r="H52" s="33"/>
      <c r="I52" s="33"/>
      <c r="J52" s="18"/>
      <c r="K52" s="18"/>
      <c r="L52" s="18"/>
      <c r="M52" s="13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242" t="str">
        <f t="shared" si="15"/>
        <v>71-43-2</v>
      </c>
      <c r="B53" s="234" t="str">
        <f t="shared" si="15"/>
        <v>Benzene</v>
      </c>
      <c r="C53" s="235">
        <f>(D11*E11)/24.5</f>
        <v>40816.32653061225</v>
      </c>
      <c r="D53" s="243">
        <f t="shared" si="16"/>
        <v>4.41E-08</v>
      </c>
      <c r="E53" s="31"/>
      <c r="F53" s="34"/>
      <c r="G53" s="34"/>
      <c r="H53" s="33"/>
      <c r="I53" s="33"/>
      <c r="J53" s="18"/>
      <c r="K53" s="18"/>
      <c r="L53" s="18"/>
      <c r="M53" s="13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242">
        <f t="shared" si="15"/>
        <v>0</v>
      </c>
      <c r="B54" s="234">
        <f t="shared" si="15"/>
        <v>0</v>
      </c>
      <c r="C54" s="235">
        <f>(D12*E12)/24.5</f>
        <v>40816.32653061225</v>
      </c>
      <c r="D54" s="243">
        <f t="shared" si="16"/>
        <v>2.45E-10</v>
      </c>
      <c r="E54" s="31"/>
      <c r="F54" s="34"/>
      <c r="G54" s="34"/>
      <c r="H54" s="33"/>
      <c r="I54" s="33"/>
      <c r="J54" s="18"/>
      <c r="K54" s="18"/>
      <c r="L54" s="18"/>
      <c r="M54" s="13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>
      <c r="A55" s="242">
        <f t="shared" si="15"/>
        <v>0</v>
      </c>
      <c r="B55" s="234">
        <f t="shared" si="15"/>
        <v>0</v>
      </c>
      <c r="C55" s="235">
        <f>(D13*E13)/24.5</f>
        <v>40816.32653061225</v>
      </c>
      <c r="D55" s="243">
        <f t="shared" si="16"/>
        <v>2.45E-10</v>
      </c>
      <c r="E55" s="31"/>
      <c r="F55" s="34"/>
      <c r="G55" s="34"/>
      <c r="H55" s="33"/>
      <c r="I55" s="33"/>
      <c r="J55" s="18"/>
      <c r="K55" s="18"/>
      <c r="L55" s="18"/>
      <c r="M55" s="13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>
      <c r="A56" s="242">
        <f t="shared" si="15"/>
        <v>0</v>
      </c>
      <c r="B56" s="234">
        <f t="shared" si="15"/>
        <v>0</v>
      </c>
      <c r="C56" s="235">
        <f>(D14*E14)/24.5</f>
        <v>40816.32653061225</v>
      </c>
      <c r="D56" s="243">
        <f t="shared" si="16"/>
        <v>2.45E-10</v>
      </c>
      <c r="E56" s="31"/>
      <c r="F56" s="34"/>
      <c r="G56" s="34"/>
      <c r="H56" s="33"/>
      <c r="I56" s="33"/>
      <c r="J56" s="18"/>
      <c r="K56" s="18"/>
      <c r="L56" s="18"/>
      <c r="M56" s="13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242">
        <f>A13</f>
        <v>0</v>
      </c>
      <c r="B57" s="234">
        <f>B13</f>
        <v>0</v>
      </c>
      <c r="C57" s="235">
        <f>(D13*E13)/24.5</f>
        <v>40816.32653061225</v>
      </c>
      <c r="D57" s="243">
        <f t="shared" si="16"/>
        <v>2.45E-10</v>
      </c>
      <c r="E57" s="31"/>
      <c r="F57" s="34"/>
      <c r="G57" s="34"/>
      <c r="H57" s="33"/>
      <c r="I57" s="33"/>
      <c r="J57" s="18"/>
      <c r="K57" s="18"/>
      <c r="L57" s="18"/>
      <c r="M57" s="13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 thickBot="1">
      <c r="A58" s="244">
        <f t="shared" si="15"/>
        <v>0</v>
      </c>
      <c r="B58" s="245">
        <f t="shared" si="15"/>
        <v>0</v>
      </c>
      <c r="C58" s="246">
        <f>(D14*E14)/24.5</f>
        <v>40816.32653061225</v>
      </c>
      <c r="D58" s="247">
        <f t="shared" si="16"/>
        <v>2.45E-10</v>
      </c>
      <c r="E58" s="31"/>
      <c r="F58" s="34"/>
      <c r="G58" s="34"/>
      <c r="H58" s="33"/>
      <c r="I58" s="33"/>
      <c r="J58" s="18"/>
      <c r="K58" s="18"/>
      <c r="L58" s="18"/>
      <c r="M58" s="13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231"/>
      <c r="B59" s="231"/>
      <c r="C59" s="230"/>
      <c r="D59" s="230"/>
      <c r="E59" s="31"/>
      <c r="F59" s="34"/>
      <c r="G59" s="34"/>
      <c r="H59" s="33"/>
      <c r="I59" s="33"/>
      <c r="J59" s="18"/>
      <c r="K59" s="18"/>
      <c r="L59" s="18"/>
      <c r="M59" s="13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>
      <c r="A60" s="10"/>
      <c r="B60" s="3"/>
      <c r="C60" s="30"/>
      <c r="D60" s="230">
        <f>SUM(D51:D58)</f>
        <v>0.003000931125159767</v>
      </c>
      <c r="E60" s="31"/>
      <c r="F60" s="34"/>
      <c r="G60" s="34"/>
      <c r="H60" s="33"/>
      <c r="I60" s="33"/>
      <c r="J60" s="18"/>
      <c r="K60" s="18"/>
      <c r="L60" s="18"/>
      <c r="M60" s="13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 thickBot="1">
      <c r="A61" s="10"/>
      <c r="B61" s="3"/>
      <c r="C61" s="30"/>
      <c r="D61" s="18"/>
      <c r="E61" s="31"/>
      <c r="F61" s="34"/>
      <c r="G61" s="34"/>
      <c r="H61" s="33"/>
      <c r="I61" s="33"/>
      <c r="J61" s="18"/>
      <c r="K61" s="18"/>
      <c r="L61" s="18"/>
      <c r="M61" s="13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>
      <c r="A62" s="63" t="s">
        <v>2</v>
      </c>
      <c r="B62" s="64"/>
      <c r="C62" s="65">
        <f>1/D60</f>
        <v>333.229907083176</v>
      </c>
      <c r="D62" s="66" t="s">
        <v>1</v>
      </c>
      <c r="E62" s="31"/>
      <c r="F62" s="34"/>
      <c r="G62" s="34"/>
      <c r="H62" s="33"/>
      <c r="I62" s="33"/>
      <c r="J62" s="18"/>
      <c r="K62" s="18"/>
      <c r="L62" s="18"/>
      <c r="M62" s="13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.5" thickBot="1">
      <c r="A63" s="67" t="s">
        <v>0</v>
      </c>
      <c r="B63" s="68"/>
      <c r="C63" s="69">
        <f>(C62*24.5)/C44</f>
        <v>76.9903407506324</v>
      </c>
      <c r="D63" s="70"/>
      <c r="E63" s="31"/>
      <c r="F63" s="34"/>
      <c r="G63" s="34"/>
      <c r="H63" s="33"/>
      <c r="I63" s="33"/>
      <c r="J63" s="18"/>
      <c r="K63" s="18"/>
      <c r="L63" s="18"/>
      <c r="M63" s="13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10"/>
      <c r="B64" s="3"/>
      <c r="C64" s="30"/>
      <c r="D64" s="11"/>
      <c r="E64" s="31"/>
      <c r="F64" s="34"/>
      <c r="G64" s="34"/>
      <c r="H64" s="33"/>
      <c r="I64" s="33"/>
      <c r="J64" s="18"/>
      <c r="K64" s="18"/>
      <c r="L64" s="18"/>
      <c r="M64" s="13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279" t="s">
        <v>92</v>
      </c>
      <c r="B65" s="4"/>
      <c r="C65" s="4"/>
      <c r="D65" s="3"/>
      <c r="E65" s="3"/>
      <c r="F65" s="3"/>
      <c r="G65" s="4"/>
      <c r="H65" s="4"/>
      <c r="I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58.5" customHeight="1" thickBot="1">
      <c r="A66" s="453" t="s">
        <v>68</v>
      </c>
      <c r="B66" s="454"/>
      <c r="C66" s="454"/>
      <c r="D66" s="454"/>
      <c r="E66" s="216"/>
      <c r="F66" s="216"/>
      <c r="G66" s="4"/>
      <c r="H66" s="4"/>
      <c r="I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4.25" thickBot="1" thickTop="1">
      <c r="A67" s="10"/>
      <c r="B67" s="4"/>
      <c r="C67" s="217"/>
      <c r="D67" s="196"/>
      <c r="E67" s="4"/>
      <c r="F67" s="4"/>
      <c r="G67" s="4"/>
      <c r="H67" s="4"/>
      <c r="I67" s="4"/>
      <c r="J67" s="4"/>
      <c r="K67" s="4"/>
      <c r="L67" s="4"/>
      <c r="M67" s="13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13" ht="12.75">
      <c r="A68" s="205"/>
      <c r="B68" s="206"/>
      <c r="C68" s="207" t="s">
        <v>58</v>
      </c>
      <c r="D68" s="86"/>
      <c r="E68" s="197"/>
      <c r="F68" s="197"/>
      <c r="M68" s="1"/>
    </row>
    <row r="69" spans="1:6" ht="12.75">
      <c r="A69" s="208" t="str">
        <f aca="true" t="shared" si="17" ref="A69:B78">A5</f>
        <v>CAS</v>
      </c>
      <c r="B69" s="200" t="str">
        <f t="shared" si="17"/>
        <v>Chemical</v>
      </c>
      <c r="C69" s="201" t="s">
        <v>67</v>
      </c>
      <c r="D69" s="218" t="s">
        <v>35</v>
      </c>
      <c r="E69" s="198"/>
      <c r="F69" s="198"/>
    </row>
    <row r="70" spans="1:6" ht="12.75">
      <c r="A70" s="208" t="str">
        <f t="shared" si="17"/>
        <v>Number</v>
      </c>
      <c r="B70" s="200" t="str">
        <f t="shared" si="17"/>
        <v>Information</v>
      </c>
      <c r="C70" s="201" t="s">
        <v>5</v>
      </c>
      <c r="D70" s="218" t="s">
        <v>25</v>
      </c>
      <c r="E70" s="198"/>
      <c r="F70" s="198"/>
    </row>
    <row r="71" spans="1:6" ht="12.75">
      <c r="A71" s="214" t="str">
        <f t="shared" si="17"/>
        <v>108-88-3</v>
      </c>
      <c r="B71" s="215" t="str">
        <f t="shared" si="17"/>
        <v>Ethyl benzene</v>
      </c>
      <c r="C71" s="203">
        <v>10</v>
      </c>
      <c r="D71" s="96">
        <f aca="true" t="shared" si="18" ref="D71:D78">L7*$C$83/$C$84*D7</f>
        <v>10.000000000000002</v>
      </c>
      <c r="E71" s="267"/>
      <c r="F71" s="268"/>
    </row>
    <row r="72" spans="1:6" ht="12.75">
      <c r="A72" s="214" t="str">
        <f t="shared" si="17"/>
        <v>100-42-5</v>
      </c>
      <c r="B72" s="215" t="str">
        <f t="shared" si="17"/>
        <v>Styrene</v>
      </c>
      <c r="C72" s="203"/>
      <c r="D72" s="96">
        <f t="shared" si="18"/>
        <v>0.6250566703240056</v>
      </c>
      <c r="E72" s="267"/>
      <c r="F72" s="268"/>
    </row>
    <row r="73" spans="1:6" ht="12.75">
      <c r="A73" s="214" t="str">
        <f t="shared" si="17"/>
        <v>71-43-2</v>
      </c>
      <c r="B73" s="215" t="str">
        <f t="shared" si="17"/>
        <v>Benzene</v>
      </c>
      <c r="C73" s="203"/>
      <c r="D73" s="96">
        <f t="shared" si="18"/>
        <v>0.2633987966132943</v>
      </c>
      <c r="E73" s="267"/>
      <c r="F73" s="268"/>
    </row>
    <row r="74" spans="1:6" ht="12.75">
      <c r="A74" s="214">
        <f t="shared" si="17"/>
        <v>0</v>
      </c>
      <c r="B74" s="215">
        <f t="shared" si="17"/>
        <v>0</v>
      </c>
      <c r="C74" s="203"/>
      <c r="D74" s="96">
        <f t="shared" si="18"/>
        <v>1.2007334649843736E-09</v>
      </c>
      <c r="E74" s="267"/>
      <c r="F74" s="268"/>
    </row>
    <row r="75" spans="1:6" ht="12.75">
      <c r="A75" s="214">
        <f t="shared" si="17"/>
        <v>0</v>
      </c>
      <c r="B75" s="215">
        <f t="shared" si="17"/>
        <v>0</v>
      </c>
      <c r="C75" s="203"/>
      <c r="D75" s="96">
        <f t="shared" si="18"/>
        <v>1.2007334649843736E-09</v>
      </c>
      <c r="E75" s="267"/>
      <c r="F75" s="268"/>
    </row>
    <row r="76" spans="1:6" ht="12.75">
      <c r="A76" s="214">
        <f t="shared" si="17"/>
        <v>0</v>
      </c>
      <c r="B76" s="215">
        <f t="shared" si="17"/>
        <v>0</v>
      </c>
      <c r="C76" s="203"/>
      <c r="D76" s="96">
        <f t="shared" si="18"/>
        <v>1.2007334649843736E-09</v>
      </c>
      <c r="E76" s="267"/>
      <c r="F76" s="268"/>
    </row>
    <row r="77" spans="1:6" ht="12.75">
      <c r="A77" s="214">
        <f t="shared" si="17"/>
        <v>0</v>
      </c>
      <c r="B77" s="215">
        <f t="shared" si="17"/>
        <v>0</v>
      </c>
      <c r="C77" s="203"/>
      <c r="D77" s="96">
        <f t="shared" si="18"/>
        <v>1.2007334649843736E-09</v>
      </c>
      <c r="E77" s="267"/>
      <c r="F77" s="268"/>
    </row>
    <row r="78" spans="1:6" ht="12.75">
      <c r="A78" s="214">
        <f t="shared" si="17"/>
        <v>0</v>
      </c>
      <c r="B78" s="215">
        <f t="shared" si="17"/>
        <v>0</v>
      </c>
      <c r="C78" s="203"/>
      <c r="D78" s="96">
        <f t="shared" si="18"/>
        <v>1.2007334649843736E-09</v>
      </c>
      <c r="E78" s="267"/>
      <c r="F78" s="268"/>
    </row>
    <row r="79" spans="1:6" ht="12.75">
      <c r="A79" s="210"/>
      <c r="B79" s="204"/>
      <c r="C79" s="204"/>
      <c r="D79" s="219"/>
      <c r="E79" s="8"/>
      <c r="F79" s="74"/>
    </row>
    <row r="80" spans="1:6" ht="13.5" thickBot="1">
      <c r="A80" s="211"/>
      <c r="B80" s="212"/>
      <c r="C80" s="212"/>
      <c r="D80" s="213">
        <f>SUM(D71:D79)</f>
        <v>10.88845547294097</v>
      </c>
      <c r="E80" s="8"/>
      <c r="F80" s="199"/>
    </row>
    <row r="81" spans="3:6" ht="12.75">
      <c r="C81" s="4"/>
      <c r="E81" s="23"/>
      <c r="F81" s="4"/>
    </row>
    <row r="82" spans="2:6" ht="12.75">
      <c r="B82" s="35" t="s">
        <v>59</v>
      </c>
      <c r="C82" s="36" t="str">
        <f>IF(COUNT(C71:C78)&gt;1,"INVALID - ONLY ONE MEASUREMENT ALLOWED",IF(COUNT(C71:C78)=0,"No Measurements","OK"))</f>
        <v>OK</v>
      </c>
      <c r="D82" s="254"/>
      <c r="E82" s="4"/>
      <c r="F82" s="4"/>
    </row>
    <row r="83" spans="2:6" ht="12.75">
      <c r="B83" s="35" t="s">
        <v>64</v>
      </c>
      <c r="C83" s="37">
        <f>IF((COUNT(C71:C78)=1),(C71/D7+C72/D8+C73/D9+C74/D10+C75/D11+C76/D12+C77/D13+C78/D14),IF(COUNT(C71:C78)=0,"No Measurements","INVALID - ONLY ONE MEASUREMENT ALLOWED"))</f>
        <v>0.1</v>
      </c>
      <c r="E83" s="4"/>
      <c r="F83" s="4"/>
    </row>
    <row r="84" spans="2:6" ht="12.75">
      <c r="B84" s="87" t="s">
        <v>65</v>
      </c>
      <c r="C84" s="38">
        <f>IF(COUNT(C71:C78)&lt;&gt;1,C83,IF(C71,L7,IF(C72,L8,IF(C73,L9,IF(C74,L10,IF(C75,L11,IF(C76,L12,IF(C77,L13,L14))))))))</f>
        <v>0.1898262279208773</v>
      </c>
      <c r="E84" s="4"/>
      <c r="F84" s="4"/>
    </row>
    <row r="85" spans="3:6" ht="12.75">
      <c r="C85" s="25"/>
      <c r="D85" s="4"/>
      <c r="E85" s="4"/>
      <c r="F85" s="4"/>
    </row>
    <row r="86" spans="1:6" ht="40.5" customHeight="1">
      <c r="A86" s="455" t="s">
        <v>66</v>
      </c>
      <c r="B86" s="455"/>
      <c r="C86" s="455"/>
      <c r="D86" s="455"/>
      <c r="E86" s="88"/>
      <c r="F86" s="88"/>
    </row>
    <row r="87" spans="3:6" ht="12.75">
      <c r="C87" s="88"/>
      <c r="D87" s="88"/>
      <c r="E87" s="88"/>
      <c r="F87" s="88"/>
    </row>
    <row r="88" spans="3:6" ht="12.75">
      <c r="C88" s="88"/>
      <c r="D88" s="88"/>
      <c r="E88" s="88"/>
      <c r="F88" s="88"/>
    </row>
    <row r="89" spans="1:6" ht="13.5" thickBot="1">
      <c r="A89" s="451" t="s">
        <v>78</v>
      </c>
      <c r="B89" s="451"/>
      <c r="C89" s="451"/>
      <c r="D89" s="451"/>
      <c r="E89" s="451"/>
      <c r="F89" s="88"/>
    </row>
    <row r="90" spans="1:6" ht="13.5" thickTop="1">
      <c r="A90" s="252"/>
      <c r="C90" s="88"/>
      <c r="D90" s="88"/>
      <c r="E90" s="88"/>
      <c r="F90" s="88"/>
    </row>
    <row r="91" spans="1:5" ht="12.75">
      <c r="A91" s="452" t="s">
        <v>90</v>
      </c>
      <c r="B91" s="452"/>
      <c r="C91" s="452"/>
      <c r="D91" s="452"/>
      <c r="E91" s="452"/>
    </row>
    <row r="92" spans="1:5" ht="38.25" customHeight="1" thickBot="1">
      <c r="A92" s="450" t="s">
        <v>79</v>
      </c>
      <c r="B92" s="450"/>
      <c r="C92" s="450"/>
      <c r="D92" s="450"/>
      <c r="E92" s="450"/>
    </row>
    <row r="93" spans="1:5" ht="12.75" customHeight="1" thickBot="1" thickTop="1">
      <c r="A93" s="253"/>
      <c r="B93" s="253"/>
      <c r="C93" s="253"/>
      <c r="D93" s="253"/>
      <c r="E93" s="253"/>
    </row>
    <row r="94" spans="2:3" ht="13.5" thickBot="1">
      <c r="B94" s="251" t="s">
        <v>75</v>
      </c>
      <c r="C94" s="276">
        <v>10</v>
      </c>
    </row>
    <row r="95" ht="13.5" thickBot="1"/>
    <row r="96" spans="1:7" ht="12.75">
      <c r="A96" s="265" t="str">
        <f>A5</f>
        <v>CAS</v>
      </c>
      <c r="B96" s="258" t="str">
        <f>B5</f>
        <v>Chemical</v>
      </c>
      <c r="C96" s="260" t="s">
        <v>60</v>
      </c>
      <c r="D96" s="260" t="s">
        <v>74</v>
      </c>
      <c r="E96" s="374" t="s">
        <v>88</v>
      </c>
      <c r="F96" s="374" t="s">
        <v>61</v>
      </c>
      <c r="G96" s="270" t="s">
        <v>77</v>
      </c>
    </row>
    <row r="97" spans="1:7" ht="12.75">
      <c r="A97" s="265" t="str">
        <f aca="true" t="shared" si="19" ref="A97:B105">A6</f>
        <v>Number</v>
      </c>
      <c r="B97" s="261" t="str">
        <f t="shared" si="19"/>
        <v>Information</v>
      </c>
      <c r="C97" s="257" t="s">
        <v>73</v>
      </c>
      <c r="D97" s="257" t="s">
        <v>38</v>
      </c>
      <c r="E97" s="372" t="s">
        <v>89</v>
      </c>
      <c r="F97" s="372" t="s">
        <v>87</v>
      </c>
      <c r="G97" s="271" t="s">
        <v>76</v>
      </c>
    </row>
    <row r="98" spans="1:7" ht="12.75">
      <c r="A98" s="266" t="str">
        <f t="shared" si="19"/>
        <v>108-88-3</v>
      </c>
      <c r="B98" s="209" t="str">
        <f t="shared" si="19"/>
        <v>Ethyl benzene</v>
      </c>
      <c r="C98" s="277">
        <v>1</v>
      </c>
      <c r="D98" s="2">
        <f>J7</f>
        <v>0.9184039026334926</v>
      </c>
      <c r="E98" s="373">
        <f>D98/C98</f>
        <v>0.9184039026334926</v>
      </c>
      <c r="F98" s="373">
        <f>E98/$E$107</f>
        <v>0.8888799315875165</v>
      </c>
      <c r="G98" s="375">
        <f>$C$94*F98*C98</f>
        <v>8.888799315875165</v>
      </c>
    </row>
    <row r="99" spans="1:7" ht="12.75">
      <c r="A99" s="266" t="str">
        <f t="shared" si="19"/>
        <v>100-42-5</v>
      </c>
      <c r="B99" s="209" t="str">
        <f t="shared" si="19"/>
        <v>Styrene</v>
      </c>
      <c r="C99" s="277">
        <v>0.5</v>
      </c>
      <c r="D99" s="2">
        <f aca="true" t="shared" si="20" ref="D99:D105">J8</f>
        <v>0.057405448539266296</v>
      </c>
      <c r="E99" s="373">
        <f aca="true" t="shared" si="21" ref="E99:E105">D99/C99</f>
        <v>0.11481089707853259</v>
      </c>
      <c r="F99" s="373">
        <f aca="true" t="shared" si="22" ref="F99:F105">E99/$E$107</f>
        <v>0.11112006607118456</v>
      </c>
      <c r="G99" s="375">
        <f>$C$94*F99*C99</f>
        <v>0.5556003303559228</v>
      </c>
    </row>
    <row r="100" spans="1:7" ht="12.75">
      <c r="A100" s="266" t="str">
        <f t="shared" si="19"/>
        <v>71-43-2</v>
      </c>
      <c r="B100" s="209" t="str">
        <f t="shared" si="19"/>
        <v>Benzene</v>
      </c>
      <c r="C100" s="277">
        <v>10000000</v>
      </c>
      <c r="D100" s="2">
        <f t="shared" si="20"/>
        <v>0.024190648275861502</v>
      </c>
      <c r="E100" s="373">
        <f t="shared" si="21"/>
        <v>2.4190648275861504E-09</v>
      </c>
      <c r="F100" s="373">
        <f t="shared" si="22"/>
        <v>2.341299043138592E-09</v>
      </c>
      <c r="G100" s="375">
        <f aca="true" t="shared" si="23" ref="G100:G105">$C$94*F100*C100</f>
        <v>0.23412990431385922</v>
      </c>
    </row>
    <row r="101" spans="1:7" ht="12.75">
      <c r="A101" s="266">
        <f t="shared" si="19"/>
        <v>0</v>
      </c>
      <c r="B101" s="209">
        <f t="shared" si="19"/>
        <v>0</v>
      </c>
      <c r="C101" s="277">
        <v>10000000</v>
      </c>
      <c r="D101" s="2">
        <f t="shared" si="20"/>
        <v>1.1027583002642849E-10</v>
      </c>
      <c r="E101" s="373">
        <f t="shared" si="21"/>
        <v>1.102758300264285E-17</v>
      </c>
      <c r="F101" s="373">
        <f t="shared" si="22"/>
        <v>1.0673078802101519E-17</v>
      </c>
      <c r="G101" s="375">
        <f t="shared" si="23"/>
        <v>1.0673078802101518E-09</v>
      </c>
    </row>
    <row r="102" spans="1:7" ht="12.75">
      <c r="A102" s="266">
        <f t="shared" si="19"/>
        <v>0</v>
      </c>
      <c r="B102" s="209">
        <f t="shared" si="19"/>
        <v>0</v>
      </c>
      <c r="C102" s="277">
        <v>10000000</v>
      </c>
      <c r="D102" s="2">
        <f t="shared" si="20"/>
        <v>1.1027583002642849E-10</v>
      </c>
      <c r="E102" s="373">
        <f t="shared" si="21"/>
        <v>1.102758300264285E-17</v>
      </c>
      <c r="F102" s="373">
        <f t="shared" si="22"/>
        <v>1.0673078802101519E-17</v>
      </c>
      <c r="G102" s="375">
        <f t="shared" si="23"/>
        <v>1.0673078802101518E-09</v>
      </c>
    </row>
    <row r="103" spans="1:7" ht="12.75">
      <c r="A103" s="266">
        <f t="shared" si="19"/>
        <v>0</v>
      </c>
      <c r="B103" s="209">
        <f t="shared" si="19"/>
        <v>0</v>
      </c>
      <c r="C103" s="277">
        <v>10000000</v>
      </c>
      <c r="D103" s="2">
        <f t="shared" si="20"/>
        <v>1.1027583002642849E-10</v>
      </c>
      <c r="E103" s="373">
        <f t="shared" si="21"/>
        <v>1.102758300264285E-17</v>
      </c>
      <c r="F103" s="373">
        <f t="shared" si="22"/>
        <v>1.0673078802101519E-17</v>
      </c>
      <c r="G103" s="375">
        <f t="shared" si="23"/>
        <v>1.0673078802101518E-09</v>
      </c>
    </row>
    <row r="104" spans="1:7" ht="12.75">
      <c r="A104" s="266">
        <f t="shared" si="19"/>
        <v>0</v>
      </c>
      <c r="B104" s="209">
        <f t="shared" si="19"/>
        <v>0</v>
      </c>
      <c r="C104" s="277">
        <v>10000000</v>
      </c>
      <c r="D104" s="2">
        <f t="shared" si="20"/>
        <v>1.1027583002642849E-10</v>
      </c>
      <c r="E104" s="373">
        <f t="shared" si="21"/>
        <v>1.102758300264285E-17</v>
      </c>
      <c r="F104" s="373">
        <f t="shared" si="22"/>
        <v>1.0673078802101519E-17</v>
      </c>
      <c r="G104" s="375">
        <f t="shared" si="23"/>
        <v>1.0673078802101518E-09</v>
      </c>
    </row>
    <row r="105" spans="1:7" ht="13.5" thickBot="1">
      <c r="A105" s="266">
        <f t="shared" si="19"/>
        <v>0</v>
      </c>
      <c r="B105" s="262">
        <f t="shared" si="19"/>
        <v>0</v>
      </c>
      <c r="C105" s="278">
        <v>10000000</v>
      </c>
      <c r="D105" s="44">
        <f t="shared" si="20"/>
        <v>1.1027583002642849E-10</v>
      </c>
      <c r="E105" s="376">
        <f t="shared" si="21"/>
        <v>1.102758300264285E-17</v>
      </c>
      <c r="F105" s="376">
        <f t="shared" si="22"/>
        <v>1.0673078802101519E-17</v>
      </c>
      <c r="G105" s="377">
        <f t="shared" si="23"/>
        <v>1.0673078802101518E-09</v>
      </c>
    </row>
    <row r="106" ht="13.5" thickBot="1">
      <c r="G106" s="380"/>
    </row>
    <row r="107" spans="4:7" ht="13.5" thickBot="1">
      <c r="D107" s="248">
        <f>SUM(D98:D106)</f>
        <v>0.9999999999999993</v>
      </c>
      <c r="E107">
        <f>SUM(E98:E106)</f>
        <v>1.0332148021310898</v>
      </c>
      <c r="F107" s="255">
        <f>SUM(F98:F105)</f>
        <v>1</v>
      </c>
      <c r="G107" s="273">
        <f>SUM(G98:G105)</f>
        <v>9.678529555881486</v>
      </c>
    </row>
    <row r="108" ht="13.5" thickBot="1"/>
    <row r="109" spans="6:7" ht="13.5" thickBot="1">
      <c r="F109" s="251" t="s">
        <v>84</v>
      </c>
      <c r="G109" s="378">
        <f>G107/C63</f>
        <v>0.12571095882312985</v>
      </c>
    </row>
    <row r="110" spans="6:7" ht="13.5" thickBot="1">
      <c r="F110" s="251" t="s">
        <v>85</v>
      </c>
      <c r="G110" s="379">
        <f>C94/G107</f>
        <v>1.0332148021310905</v>
      </c>
    </row>
    <row r="113" spans="1:5" ht="13.5" thickBot="1">
      <c r="A113" s="451" t="s">
        <v>72</v>
      </c>
      <c r="B113" s="451"/>
      <c r="C113" s="451"/>
      <c r="D113" s="451"/>
      <c r="E113" s="451"/>
    </row>
    <row r="114" ht="13.5" thickTop="1"/>
    <row r="115" spans="1:5" ht="12.75">
      <c r="A115" s="452" t="s">
        <v>90</v>
      </c>
      <c r="B115" s="452"/>
      <c r="C115" s="452"/>
      <c r="D115" s="452"/>
      <c r="E115" s="452"/>
    </row>
    <row r="116" spans="1:5" ht="38.25" customHeight="1" thickBot="1">
      <c r="A116" s="450" t="s">
        <v>91</v>
      </c>
      <c r="B116" s="450"/>
      <c r="C116" s="450"/>
      <c r="D116" s="450"/>
      <c r="E116" s="450"/>
    </row>
    <row r="117" spans="1:5" ht="17.25" customHeight="1" thickBot="1" thickTop="1">
      <c r="A117" s="264"/>
      <c r="B117" s="264"/>
      <c r="C117" s="264"/>
      <c r="D117" s="264"/>
      <c r="E117" s="264"/>
    </row>
    <row r="118" spans="2:3" ht="13.5" thickBot="1">
      <c r="B118" s="251" t="s">
        <v>83</v>
      </c>
      <c r="C118" s="276">
        <v>9.9608</v>
      </c>
    </row>
    <row r="119" ht="13.5" thickBot="1"/>
    <row r="120" spans="1:6" ht="12.75">
      <c r="A120" s="258" t="str">
        <f aca="true" t="shared" si="24" ref="A120:B129">A5</f>
        <v>CAS</v>
      </c>
      <c r="B120" s="259" t="str">
        <f t="shared" si="24"/>
        <v>Chemical</v>
      </c>
      <c r="C120" s="260" t="s">
        <v>60</v>
      </c>
      <c r="D120" s="260" t="s">
        <v>74</v>
      </c>
      <c r="E120" s="260" t="s">
        <v>86</v>
      </c>
      <c r="F120" s="270" t="s">
        <v>82</v>
      </c>
    </row>
    <row r="121" spans="1:6" ht="13.5" customHeight="1">
      <c r="A121" s="261" t="str">
        <f t="shared" si="24"/>
        <v>Number</v>
      </c>
      <c r="B121" s="256" t="str">
        <f t="shared" si="24"/>
        <v>Information</v>
      </c>
      <c r="C121" s="257" t="s">
        <v>73</v>
      </c>
      <c r="D121" s="257" t="s">
        <v>38</v>
      </c>
      <c r="E121" s="257" t="s">
        <v>76</v>
      </c>
      <c r="F121" s="271" t="s">
        <v>81</v>
      </c>
    </row>
    <row r="122" spans="1:6" ht="12.75">
      <c r="A122" s="209" t="str">
        <f t="shared" si="24"/>
        <v>108-88-3</v>
      </c>
      <c r="B122" s="202" t="str">
        <f t="shared" si="24"/>
        <v>Ethyl benzene</v>
      </c>
      <c r="C122" s="277">
        <v>1</v>
      </c>
      <c r="D122" s="2">
        <f>J7</f>
        <v>0.9184039026334926</v>
      </c>
      <c r="E122" s="269">
        <f>$C$118*D122</f>
        <v>9.148037593351694</v>
      </c>
      <c r="F122" s="274">
        <f>E122/C122</f>
        <v>9.148037593351694</v>
      </c>
    </row>
    <row r="123" spans="1:6" ht="12.75">
      <c r="A123" s="209" t="str">
        <f t="shared" si="24"/>
        <v>100-42-5</v>
      </c>
      <c r="B123" s="202" t="str">
        <f t="shared" si="24"/>
        <v>Styrene</v>
      </c>
      <c r="C123" s="277">
        <v>0.5</v>
      </c>
      <c r="D123" s="2">
        <f aca="true" t="shared" si="25" ref="D123:D129">J8</f>
        <v>0.057405448539266296</v>
      </c>
      <c r="E123" s="269">
        <f aca="true" t="shared" si="26" ref="E123:E129">$C$118*D123</f>
        <v>0.5718041918099238</v>
      </c>
      <c r="F123" s="274">
        <f>E123/C123</f>
        <v>1.1436083836198476</v>
      </c>
    </row>
    <row r="124" spans="1:6" ht="12.75">
      <c r="A124" s="209" t="str">
        <f t="shared" si="24"/>
        <v>71-43-2</v>
      </c>
      <c r="B124" s="202" t="str">
        <f t="shared" si="24"/>
        <v>Benzene</v>
      </c>
      <c r="C124" s="277">
        <v>10000000</v>
      </c>
      <c r="D124" s="2">
        <f t="shared" si="25"/>
        <v>0.024190648275861502</v>
      </c>
      <c r="E124" s="269">
        <f t="shared" si="26"/>
        <v>0.24095820934620127</v>
      </c>
      <c r="F124" s="274">
        <f aca="true" t="shared" si="27" ref="F124:F129">E124/C124</f>
        <v>2.4095820934620126E-08</v>
      </c>
    </row>
    <row r="125" spans="1:6" ht="12.75">
      <c r="A125" s="209">
        <f t="shared" si="24"/>
        <v>0</v>
      </c>
      <c r="B125" s="202">
        <f t="shared" si="24"/>
        <v>0</v>
      </c>
      <c r="C125" s="277">
        <v>10000000</v>
      </c>
      <c r="D125" s="2">
        <f t="shared" si="25"/>
        <v>1.1027583002642849E-10</v>
      </c>
      <c r="E125" s="269">
        <f t="shared" si="26"/>
        <v>1.098435487727249E-09</v>
      </c>
      <c r="F125" s="274">
        <f t="shared" si="27"/>
        <v>1.098435487727249E-16</v>
      </c>
    </row>
    <row r="126" spans="1:6" ht="12.75">
      <c r="A126" s="209">
        <f t="shared" si="24"/>
        <v>0</v>
      </c>
      <c r="B126" s="202">
        <f t="shared" si="24"/>
        <v>0</v>
      </c>
      <c r="C126" s="277">
        <v>10000000</v>
      </c>
      <c r="D126" s="2">
        <f t="shared" si="25"/>
        <v>1.1027583002642849E-10</v>
      </c>
      <c r="E126" s="269">
        <f t="shared" si="26"/>
        <v>1.098435487727249E-09</v>
      </c>
      <c r="F126" s="274">
        <f t="shared" si="27"/>
        <v>1.098435487727249E-16</v>
      </c>
    </row>
    <row r="127" spans="1:6" ht="12.75">
      <c r="A127" s="209">
        <f t="shared" si="24"/>
        <v>0</v>
      </c>
      <c r="B127" s="202">
        <f t="shared" si="24"/>
        <v>0</v>
      </c>
      <c r="C127" s="277">
        <v>10000000</v>
      </c>
      <c r="D127" s="2">
        <f t="shared" si="25"/>
        <v>1.1027583002642849E-10</v>
      </c>
      <c r="E127" s="269">
        <f t="shared" si="26"/>
        <v>1.098435487727249E-09</v>
      </c>
      <c r="F127" s="274">
        <f t="shared" si="27"/>
        <v>1.098435487727249E-16</v>
      </c>
    </row>
    <row r="128" spans="1:6" ht="12.75">
      <c r="A128" s="209">
        <f t="shared" si="24"/>
        <v>0</v>
      </c>
      <c r="B128" s="202">
        <f t="shared" si="24"/>
        <v>0</v>
      </c>
      <c r="C128" s="277">
        <v>10000000</v>
      </c>
      <c r="D128" s="2">
        <f t="shared" si="25"/>
        <v>1.1027583002642849E-10</v>
      </c>
      <c r="E128" s="269">
        <f t="shared" si="26"/>
        <v>1.098435487727249E-09</v>
      </c>
      <c r="F128" s="274">
        <f t="shared" si="27"/>
        <v>1.098435487727249E-16</v>
      </c>
    </row>
    <row r="129" spans="1:6" ht="13.5" thickBot="1">
      <c r="A129" s="262">
        <f t="shared" si="24"/>
        <v>0</v>
      </c>
      <c r="B129" s="263">
        <f t="shared" si="24"/>
        <v>0</v>
      </c>
      <c r="C129" s="278">
        <v>10000000</v>
      </c>
      <c r="D129" s="44">
        <f t="shared" si="25"/>
        <v>1.1027583002642849E-10</v>
      </c>
      <c r="E129" s="272">
        <f t="shared" si="26"/>
        <v>1.098435487727249E-09</v>
      </c>
      <c r="F129" s="275">
        <f t="shared" si="27"/>
        <v>1.098435487727249E-16</v>
      </c>
    </row>
    <row r="131" spans="4:5" ht="12.75">
      <c r="D131" s="248">
        <f>SUM(D122:D130)</f>
        <v>0.9999999999999993</v>
      </c>
      <c r="E131" s="248">
        <f>SUM(E122:E130)</f>
        <v>9.960799999999995</v>
      </c>
    </row>
    <row r="132" ht="13.5" thickBot="1"/>
    <row r="133" spans="5:6" ht="13.5" thickBot="1">
      <c r="E133" s="251" t="s">
        <v>80</v>
      </c>
      <c r="F133" s="273">
        <f>SUM(F122:F130)</f>
        <v>10.291646001067361</v>
      </c>
    </row>
    <row r="134" ht="13.5" thickBot="1"/>
    <row r="135" spans="5:6" ht="13.5" thickBot="1">
      <c r="E135" s="251" t="s">
        <v>85</v>
      </c>
      <c r="F135" s="273">
        <f>F133/C118</f>
        <v>1.0332148021310898</v>
      </c>
    </row>
  </sheetData>
  <mergeCells count="16">
    <mergeCell ref="A92:E92"/>
    <mergeCell ref="A113:E113"/>
    <mergeCell ref="A115:E115"/>
    <mergeCell ref="A116:E116"/>
    <mergeCell ref="A66:D66"/>
    <mergeCell ref="A86:D86"/>
    <mergeCell ref="A89:E89"/>
    <mergeCell ref="A91:E91"/>
    <mergeCell ref="A2:L2"/>
    <mergeCell ref="I17:K17"/>
    <mergeCell ref="D20:H20"/>
    <mergeCell ref="D21:D22"/>
    <mergeCell ref="E21:E22"/>
    <mergeCell ref="F21:F22"/>
    <mergeCell ref="G21:G22"/>
    <mergeCell ref="H21:H2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8"/>
  <sheetViews>
    <sheetView zoomScale="75" zoomScaleNormal="75" workbookViewId="0" topLeftCell="A1">
      <selection activeCell="B42" sqref="B42:J42"/>
    </sheetView>
  </sheetViews>
  <sheetFormatPr defaultColWidth="12.421875" defaultRowHeight="12.75"/>
  <cols>
    <col min="1" max="1" width="9.00390625" style="0" customWidth="1"/>
    <col min="2" max="2" width="19.8515625" style="0" customWidth="1"/>
    <col min="3" max="10" width="11.28125" style="430" customWidth="1"/>
    <col min="11" max="16384" width="11.28125" style="0" customWidth="1"/>
  </cols>
  <sheetData>
    <row r="1" spans="1:10" ht="23.25">
      <c r="A1" s="393"/>
      <c r="B1" s="394"/>
      <c r="C1" s="395"/>
      <c r="D1" s="395"/>
      <c r="E1" s="396" t="s">
        <v>95</v>
      </c>
      <c r="F1" s="395"/>
      <c r="G1" s="395"/>
      <c r="H1" s="395"/>
      <c r="I1" s="395"/>
      <c r="J1" s="397"/>
    </row>
    <row r="2" spans="1:10" ht="39.75" customHeight="1" thickBot="1">
      <c r="A2" s="398"/>
      <c r="B2" s="463" t="s">
        <v>96</v>
      </c>
      <c r="C2" s="463"/>
      <c r="D2" s="463"/>
      <c r="E2" s="463"/>
      <c r="F2" s="463"/>
      <c r="G2" s="463"/>
      <c r="H2" s="463"/>
      <c r="I2" s="463"/>
      <c r="J2" s="464"/>
    </row>
    <row r="3" spans="1:10" ht="13.5" thickTop="1">
      <c r="A3" s="398"/>
      <c r="B3" s="4" t="s">
        <v>97</v>
      </c>
      <c r="C3" s="402" t="s">
        <v>98</v>
      </c>
      <c r="D3" s="3"/>
      <c r="E3" s="402" t="s">
        <v>49</v>
      </c>
      <c r="F3" s="402" t="s">
        <v>55</v>
      </c>
      <c r="G3" s="402" t="s">
        <v>54</v>
      </c>
      <c r="H3" s="403" t="s">
        <v>42</v>
      </c>
      <c r="I3" s="3"/>
      <c r="J3" s="404" t="s">
        <v>99</v>
      </c>
    </row>
    <row r="4" spans="1:10" ht="12.75">
      <c r="A4" s="398"/>
      <c r="B4" s="4"/>
      <c r="C4" s="3"/>
      <c r="D4" s="3"/>
      <c r="E4" s="3"/>
      <c r="F4" s="3"/>
      <c r="G4" s="3"/>
      <c r="H4" s="3"/>
      <c r="I4" s="3"/>
      <c r="J4" s="405" t="s">
        <v>100</v>
      </c>
    </row>
    <row r="5" spans="1:10" ht="6" customHeight="1">
      <c r="A5" s="398"/>
      <c r="B5" s="4"/>
      <c r="C5" s="3"/>
      <c r="D5" s="3"/>
      <c r="E5" s="3"/>
      <c r="F5" s="3"/>
      <c r="G5" s="3"/>
      <c r="H5" s="3"/>
      <c r="I5" s="3"/>
      <c r="J5" s="406"/>
    </row>
    <row r="6" spans="1:10" ht="15.75">
      <c r="A6" s="407"/>
      <c r="B6" s="408" t="s">
        <v>101</v>
      </c>
      <c r="C6" s="409">
        <v>25</v>
      </c>
      <c r="D6" s="410"/>
      <c r="E6" s="411">
        <v>7.8</v>
      </c>
      <c r="F6" s="411">
        <v>1651.2</v>
      </c>
      <c r="G6" s="411">
        <v>225</v>
      </c>
      <c r="H6" s="412">
        <v>60</v>
      </c>
      <c r="I6" s="3"/>
      <c r="J6" s="413">
        <f aca="true" t="shared" si="0" ref="J6:J42">10^(E6-(F6/(C6+G6)))</f>
        <v>15.67472751800438</v>
      </c>
    </row>
    <row r="7" spans="1:10" ht="15.75">
      <c r="A7" s="407"/>
      <c r="B7" s="408" t="s">
        <v>102</v>
      </c>
      <c r="C7" s="414">
        <v>25</v>
      </c>
      <c r="D7" s="415"/>
      <c r="E7" s="416">
        <v>7.12</v>
      </c>
      <c r="F7" s="416">
        <v>1210.6</v>
      </c>
      <c r="G7" s="416">
        <v>229.66</v>
      </c>
      <c r="H7" s="417">
        <v>58.1</v>
      </c>
      <c r="I7" s="3"/>
      <c r="J7" s="413">
        <f t="shared" si="0"/>
        <v>232.38636020806376</v>
      </c>
    </row>
    <row r="8" spans="1:10" ht="15.75">
      <c r="A8" s="407"/>
      <c r="B8" s="408" t="s">
        <v>103</v>
      </c>
      <c r="C8" s="414">
        <v>25</v>
      </c>
      <c r="D8" s="415"/>
      <c r="E8" s="416">
        <v>7.24</v>
      </c>
      <c r="F8" s="416">
        <v>1675.3</v>
      </c>
      <c r="G8" s="416">
        <v>200</v>
      </c>
      <c r="H8" s="417">
        <v>93.12</v>
      </c>
      <c r="I8" s="3"/>
      <c r="J8" s="413">
        <f t="shared" si="0"/>
        <v>0.6226187887290483</v>
      </c>
    </row>
    <row r="9" spans="1:10" ht="15.75">
      <c r="A9" s="407"/>
      <c r="B9" s="433" t="s">
        <v>104</v>
      </c>
      <c r="C9" s="434">
        <v>25</v>
      </c>
      <c r="D9" s="435"/>
      <c r="E9" s="436">
        <v>6.90565</v>
      </c>
      <c r="F9" s="436">
        <v>1211.033</v>
      </c>
      <c r="G9" s="436">
        <v>220.79</v>
      </c>
      <c r="H9" s="437">
        <v>78.1</v>
      </c>
      <c r="I9" s="438"/>
      <c r="J9" s="439">
        <f t="shared" si="0"/>
        <v>95.17996949045754</v>
      </c>
    </row>
    <row r="10" spans="1:10" ht="15.75">
      <c r="A10" s="407"/>
      <c r="B10" s="408" t="s">
        <v>105</v>
      </c>
      <c r="C10" s="414">
        <v>25</v>
      </c>
      <c r="D10" s="415"/>
      <c r="E10" s="416">
        <v>7.82</v>
      </c>
      <c r="F10" s="416">
        <v>1950.3</v>
      </c>
      <c r="G10" s="416">
        <v>194.36</v>
      </c>
      <c r="H10" s="417">
        <v>108.1</v>
      </c>
      <c r="I10" s="3"/>
      <c r="J10" s="413">
        <f t="shared" si="0"/>
        <v>0.0849445788331512</v>
      </c>
    </row>
    <row r="11" spans="1:10" ht="15.75">
      <c r="A11" s="407"/>
      <c r="B11" s="408" t="s">
        <v>93</v>
      </c>
      <c r="C11" s="414">
        <v>60</v>
      </c>
      <c r="D11" s="415"/>
      <c r="E11" s="416">
        <v>7.25</v>
      </c>
      <c r="F11" s="416">
        <v>1998.73</v>
      </c>
      <c r="G11" s="416">
        <v>202.73</v>
      </c>
      <c r="H11" s="417">
        <v>154.2</v>
      </c>
      <c r="I11" s="3"/>
      <c r="J11" s="413">
        <f t="shared" si="0"/>
        <v>0.438991522645821</v>
      </c>
    </row>
    <row r="12" spans="1:10" ht="15.75">
      <c r="A12" s="407"/>
      <c r="B12" s="408" t="s">
        <v>106</v>
      </c>
      <c r="C12" s="414">
        <v>25</v>
      </c>
      <c r="D12" s="415"/>
      <c r="E12" s="416">
        <v>6.86</v>
      </c>
      <c r="F12" s="416">
        <v>935.53</v>
      </c>
      <c r="G12" s="416">
        <v>239.55</v>
      </c>
      <c r="H12" s="417">
        <v>54.1</v>
      </c>
      <c r="I12" s="3"/>
      <c r="J12" s="413">
        <f t="shared" si="0"/>
        <v>2107.1384098849676</v>
      </c>
    </row>
    <row r="13" spans="1:10" ht="15.75">
      <c r="A13" s="407"/>
      <c r="B13" s="408" t="s">
        <v>107</v>
      </c>
      <c r="C13" s="414">
        <v>25</v>
      </c>
      <c r="D13" s="415"/>
      <c r="E13" s="416">
        <v>6.84</v>
      </c>
      <c r="F13" s="416">
        <v>1173.79</v>
      </c>
      <c r="G13" s="416">
        <v>218.13</v>
      </c>
      <c r="H13" s="417">
        <v>92.6</v>
      </c>
      <c r="I13" s="3"/>
      <c r="J13" s="413">
        <f t="shared" si="0"/>
        <v>102.84217819149222</v>
      </c>
    </row>
    <row r="14" spans="1:10" ht="15.75">
      <c r="A14" s="407"/>
      <c r="B14" s="408" t="s">
        <v>108</v>
      </c>
      <c r="C14" s="414">
        <v>25</v>
      </c>
      <c r="D14" s="415"/>
      <c r="E14" s="416">
        <v>6.79</v>
      </c>
      <c r="F14" s="416">
        <v>1115.57</v>
      </c>
      <c r="G14" s="416">
        <v>211.31</v>
      </c>
      <c r="H14" s="417"/>
      <c r="I14" s="3"/>
      <c r="J14" s="413">
        <f t="shared" si="0"/>
        <v>117.27609940372295</v>
      </c>
    </row>
    <row r="15" spans="1:10" ht="15.75">
      <c r="A15" s="407"/>
      <c r="B15" s="408" t="s">
        <v>109</v>
      </c>
      <c r="C15" s="414">
        <v>25</v>
      </c>
      <c r="D15" s="415"/>
      <c r="E15" s="416">
        <v>6.93</v>
      </c>
      <c r="F15" s="416">
        <v>1242.43</v>
      </c>
      <c r="G15" s="416">
        <v>230</v>
      </c>
      <c r="H15" s="417">
        <v>153.8</v>
      </c>
      <c r="I15" s="3"/>
      <c r="J15" s="413">
        <f t="shared" si="0"/>
        <v>114.21561700154976</v>
      </c>
    </row>
    <row r="16" spans="1:10" ht="15.75">
      <c r="A16" s="407"/>
      <c r="B16" s="408" t="s">
        <v>110</v>
      </c>
      <c r="C16" s="414">
        <v>25</v>
      </c>
      <c r="D16" s="415"/>
      <c r="E16" s="416">
        <v>6.9</v>
      </c>
      <c r="F16" s="416">
        <v>1163.03</v>
      </c>
      <c r="G16" s="416">
        <v>227.4</v>
      </c>
      <c r="H16" s="417">
        <v>119.4</v>
      </c>
      <c r="I16" s="3"/>
      <c r="J16" s="413">
        <f t="shared" si="0"/>
        <v>195.93665491581618</v>
      </c>
    </row>
    <row r="17" spans="1:10" ht="15.75">
      <c r="A17" s="407"/>
      <c r="B17" s="408" t="s">
        <v>111</v>
      </c>
      <c r="C17" s="414">
        <v>25</v>
      </c>
      <c r="D17" s="415"/>
      <c r="E17" s="416">
        <v>6.84</v>
      </c>
      <c r="F17" s="416">
        <v>1203.53</v>
      </c>
      <c r="G17" s="416">
        <v>222.86</v>
      </c>
      <c r="H17" s="417">
        <v>84.2</v>
      </c>
      <c r="I17" s="3"/>
      <c r="J17" s="413">
        <f t="shared" si="0"/>
        <v>96.45291097534583</v>
      </c>
    </row>
    <row r="18" spans="1:10" ht="15.75">
      <c r="A18" s="407"/>
      <c r="B18" s="408" t="s">
        <v>112</v>
      </c>
      <c r="C18" s="414">
        <v>25</v>
      </c>
      <c r="D18" s="415"/>
      <c r="E18" s="416">
        <v>6.92</v>
      </c>
      <c r="F18" s="416">
        <v>1538.3</v>
      </c>
      <c r="G18" s="416">
        <v>200</v>
      </c>
      <c r="H18" s="417"/>
      <c r="I18" s="3"/>
      <c r="J18" s="413">
        <f t="shared" si="0"/>
        <v>1.210907895975803</v>
      </c>
    </row>
    <row r="19" spans="1:10" ht="15.75">
      <c r="A19" s="407"/>
      <c r="B19" s="433" t="s">
        <v>113</v>
      </c>
      <c r="C19" s="434">
        <v>25</v>
      </c>
      <c r="D19" s="435"/>
      <c r="E19" s="436">
        <v>7.1</v>
      </c>
      <c r="F19" s="436">
        <v>1244.95</v>
      </c>
      <c r="G19" s="436">
        <v>217.88</v>
      </c>
      <c r="H19" s="437">
        <v>88.1</v>
      </c>
      <c r="I19" s="438"/>
      <c r="J19" s="439">
        <f t="shared" si="0"/>
        <v>94.23619033745076</v>
      </c>
    </row>
    <row r="20" spans="1:10" ht="15.75">
      <c r="A20" s="407"/>
      <c r="B20" s="408" t="s">
        <v>114</v>
      </c>
      <c r="C20" s="414">
        <v>25</v>
      </c>
      <c r="D20" s="415"/>
      <c r="E20" s="416">
        <v>8.04</v>
      </c>
      <c r="F20" s="416">
        <v>1554.3</v>
      </c>
      <c r="G20" s="416">
        <v>222.65</v>
      </c>
      <c r="H20" s="417">
        <v>46.1</v>
      </c>
      <c r="I20" s="3"/>
      <c r="J20" s="413">
        <f t="shared" si="0"/>
        <v>58.05020467167954</v>
      </c>
    </row>
    <row r="21" spans="1:10" ht="15.75">
      <c r="A21" s="407"/>
      <c r="B21" s="408" t="s">
        <v>115</v>
      </c>
      <c r="C21" s="414">
        <v>25</v>
      </c>
      <c r="D21" s="415"/>
      <c r="E21" s="416">
        <v>6.96</v>
      </c>
      <c r="F21" s="416">
        <v>1424.26</v>
      </c>
      <c r="G21" s="416">
        <v>213.21</v>
      </c>
      <c r="H21" s="417">
        <v>106.2</v>
      </c>
      <c r="I21" s="3"/>
      <c r="J21" s="413">
        <f t="shared" si="0"/>
        <v>9.571717732038401</v>
      </c>
    </row>
    <row r="22" spans="1:10" ht="15.75">
      <c r="A22" s="407"/>
      <c r="B22" s="408" t="s">
        <v>116</v>
      </c>
      <c r="C22" s="414">
        <v>25</v>
      </c>
      <c r="D22" s="415"/>
      <c r="E22" s="416">
        <v>7.18</v>
      </c>
      <c r="F22" s="416">
        <v>1358.46</v>
      </c>
      <c r="G22" s="416">
        <v>232.2</v>
      </c>
      <c r="H22" s="417">
        <v>99</v>
      </c>
      <c r="I22" s="3"/>
      <c r="J22" s="413">
        <f t="shared" si="0"/>
        <v>79.1177115473166</v>
      </c>
    </row>
    <row r="23" spans="1:10" ht="15.75">
      <c r="A23" s="407"/>
      <c r="B23" s="408" t="s">
        <v>117</v>
      </c>
      <c r="C23" s="414">
        <v>25</v>
      </c>
      <c r="D23" s="415"/>
      <c r="E23" s="416">
        <v>7.41</v>
      </c>
      <c r="F23" s="416">
        <v>1181.31</v>
      </c>
      <c r="G23" s="416">
        <v>250.6</v>
      </c>
      <c r="H23" s="417">
        <v>44.1</v>
      </c>
      <c r="I23" s="3"/>
      <c r="J23" s="413">
        <f t="shared" si="0"/>
        <v>1329.4721536488883</v>
      </c>
    </row>
    <row r="24" spans="1:10" ht="15.75">
      <c r="A24" s="407"/>
      <c r="B24" s="408" t="s">
        <v>118</v>
      </c>
      <c r="C24" s="414">
        <v>25</v>
      </c>
      <c r="D24" s="415"/>
      <c r="E24" s="416">
        <v>6.94</v>
      </c>
      <c r="F24" s="416">
        <v>1295.26</v>
      </c>
      <c r="G24" s="416">
        <v>218</v>
      </c>
      <c r="H24" s="417"/>
      <c r="I24" s="3"/>
      <c r="J24" s="413">
        <f t="shared" si="0"/>
        <v>40.711015364362865</v>
      </c>
    </row>
    <row r="25" spans="1:10" ht="15.75">
      <c r="A25" s="407"/>
      <c r="B25" s="408" t="s">
        <v>119</v>
      </c>
      <c r="C25" s="414">
        <v>25</v>
      </c>
      <c r="D25" s="415"/>
      <c r="E25" s="416">
        <v>6.9</v>
      </c>
      <c r="F25" s="416">
        <v>1268.12</v>
      </c>
      <c r="G25" s="416">
        <v>216.9</v>
      </c>
      <c r="H25" s="417">
        <v>100.2</v>
      </c>
      <c r="I25" s="3"/>
      <c r="J25" s="413">
        <f t="shared" si="0"/>
        <v>45.46408531853585</v>
      </c>
    </row>
    <row r="26" spans="1:10" ht="15.75">
      <c r="A26" s="407"/>
      <c r="B26" s="408" t="s">
        <v>120</v>
      </c>
      <c r="C26" s="414">
        <v>25</v>
      </c>
      <c r="D26" s="415"/>
      <c r="E26" s="416">
        <v>6.88</v>
      </c>
      <c r="F26" s="416">
        <v>1171.53</v>
      </c>
      <c r="G26" s="416">
        <v>224.37</v>
      </c>
      <c r="H26" s="417">
        <v>86.2</v>
      </c>
      <c r="I26" s="3"/>
      <c r="J26" s="413">
        <f t="shared" si="0"/>
        <v>152.0691588407568</v>
      </c>
    </row>
    <row r="27" spans="1:10" ht="15.75">
      <c r="A27" s="407"/>
      <c r="B27" s="408" t="s">
        <v>121</v>
      </c>
      <c r="C27" s="414">
        <v>25</v>
      </c>
      <c r="D27" s="415"/>
      <c r="E27" s="416">
        <v>7.9</v>
      </c>
      <c r="F27" s="416">
        <v>1474.08</v>
      </c>
      <c r="G27" s="416">
        <v>229.13</v>
      </c>
      <c r="H27" s="417">
        <v>32</v>
      </c>
      <c r="I27" s="3"/>
      <c r="J27" s="413">
        <f t="shared" si="0"/>
        <v>125.74889885762252</v>
      </c>
    </row>
    <row r="28" spans="1:10" ht="15.75">
      <c r="A28" s="407"/>
      <c r="B28" s="408" t="s">
        <v>122</v>
      </c>
      <c r="C28" s="414">
        <v>25</v>
      </c>
      <c r="D28" s="415"/>
      <c r="E28" s="416">
        <v>7.41</v>
      </c>
      <c r="F28" s="416">
        <v>1325.9</v>
      </c>
      <c r="G28" s="416">
        <v>252.6</v>
      </c>
      <c r="H28" s="417">
        <v>84.9</v>
      </c>
      <c r="I28" s="3"/>
      <c r="J28" s="413">
        <f t="shared" si="0"/>
        <v>430.2324563063685</v>
      </c>
    </row>
    <row r="29" spans="1:10" ht="15.75">
      <c r="A29" s="407"/>
      <c r="B29" s="408" t="s">
        <v>123</v>
      </c>
      <c r="C29" s="414">
        <v>25</v>
      </c>
      <c r="D29" s="415"/>
      <c r="E29" s="416">
        <v>7.06</v>
      </c>
      <c r="F29" s="416">
        <v>1261.34</v>
      </c>
      <c r="G29" s="416">
        <v>221.97</v>
      </c>
      <c r="H29" s="417">
        <v>72.1</v>
      </c>
      <c r="I29" s="3"/>
      <c r="J29" s="413">
        <f t="shared" si="0"/>
        <v>89.68917080853835</v>
      </c>
    </row>
    <row r="30" spans="1:10" ht="15.75">
      <c r="A30" s="407"/>
      <c r="B30" s="408" t="s">
        <v>124</v>
      </c>
      <c r="C30" s="414">
        <v>25</v>
      </c>
      <c r="D30" s="415"/>
      <c r="E30" s="416">
        <v>7.41</v>
      </c>
      <c r="F30" s="416">
        <v>1325.9</v>
      </c>
      <c r="G30" s="416">
        <v>252.6</v>
      </c>
      <c r="H30" s="417">
        <v>50.5</v>
      </c>
      <c r="I30" s="3"/>
      <c r="J30" s="413">
        <f t="shared" si="0"/>
        <v>430.2324563063685</v>
      </c>
    </row>
    <row r="31" spans="1:10" ht="15.75">
      <c r="A31" s="407"/>
      <c r="B31" s="408" t="s">
        <v>125</v>
      </c>
      <c r="C31" s="414">
        <v>25</v>
      </c>
      <c r="D31" s="415"/>
      <c r="E31" s="416">
        <v>6.85</v>
      </c>
      <c r="F31" s="416">
        <v>1064.63</v>
      </c>
      <c r="G31" s="416">
        <v>232</v>
      </c>
      <c r="H31" s="417">
        <v>72.2</v>
      </c>
      <c r="I31" s="3"/>
      <c r="J31" s="413">
        <f t="shared" si="0"/>
        <v>509.8833342710374</v>
      </c>
    </row>
    <row r="32" spans="1:10" ht="15.75">
      <c r="A32" s="407"/>
      <c r="B32" s="408" t="s">
        <v>126</v>
      </c>
      <c r="C32" s="414">
        <v>60</v>
      </c>
      <c r="D32" s="415"/>
      <c r="E32" s="416">
        <v>7.14</v>
      </c>
      <c r="F32" s="416">
        <v>1518.1</v>
      </c>
      <c r="G32" s="416">
        <v>175</v>
      </c>
      <c r="H32" s="417">
        <v>94.1</v>
      </c>
      <c r="I32" s="3"/>
      <c r="J32" s="413">
        <f t="shared" si="0"/>
        <v>4.786300923226381</v>
      </c>
    </row>
    <row r="33" spans="1:10" ht="15.75">
      <c r="A33" s="407"/>
      <c r="B33" s="408" t="s">
        <v>127</v>
      </c>
      <c r="C33" s="414">
        <v>25</v>
      </c>
      <c r="D33" s="415"/>
      <c r="E33" s="416">
        <v>7.72</v>
      </c>
      <c r="F33" s="416">
        <v>1690</v>
      </c>
      <c r="G33" s="416">
        <v>210</v>
      </c>
      <c r="H33" s="417">
        <v>74.1</v>
      </c>
      <c r="I33" s="3"/>
      <c r="J33" s="413">
        <f t="shared" si="0"/>
        <v>3.3768412031116455</v>
      </c>
    </row>
    <row r="34" spans="1:10" ht="15.75">
      <c r="A34" s="407"/>
      <c r="B34" s="408" t="s">
        <v>128</v>
      </c>
      <c r="C34" s="414">
        <v>25</v>
      </c>
      <c r="D34" s="415"/>
      <c r="E34" s="416">
        <v>7.07</v>
      </c>
      <c r="F34" s="416">
        <v>1304.1</v>
      </c>
      <c r="G34" s="416">
        <v>210</v>
      </c>
      <c r="H34" s="417"/>
      <c r="I34" s="3"/>
      <c r="J34" s="413">
        <f t="shared" si="0"/>
        <v>33.16181543533034</v>
      </c>
    </row>
    <row r="35" spans="1:10" ht="15.75">
      <c r="A35" s="407"/>
      <c r="B35" s="408" t="s">
        <v>129</v>
      </c>
      <c r="C35" s="414">
        <v>25</v>
      </c>
      <c r="D35" s="415"/>
      <c r="E35" s="416">
        <v>7.58</v>
      </c>
      <c r="F35" s="416">
        <v>1882.37</v>
      </c>
      <c r="G35" s="416">
        <v>255.35</v>
      </c>
      <c r="H35" s="417">
        <v>104.2</v>
      </c>
      <c r="I35" s="3"/>
      <c r="J35" s="413">
        <f t="shared" si="0"/>
        <v>7.339102383303638</v>
      </c>
    </row>
    <row r="36" spans="1:10" ht="15.75">
      <c r="A36" s="407"/>
      <c r="B36" s="408" t="s">
        <v>130</v>
      </c>
      <c r="C36" s="414">
        <v>25</v>
      </c>
      <c r="D36" s="415"/>
      <c r="E36" s="416">
        <v>7.02</v>
      </c>
      <c r="F36" s="416">
        <v>1415.49</v>
      </c>
      <c r="G36" s="416">
        <v>221</v>
      </c>
      <c r="H36" s="417">
        <v>165.8</v>
      </c>
      <c r="I36" s="3"/>
      <c r="J36" s="413">
        <f t="shared" si="0"/>
        <v>18.449118048938857</v>
      </c>
    </row>
    <row r="37" spans="1:10" ht="15.75">
      <c r="A37" s="407"/>
      <c r="B37" s="433" t="s">
        <v>23</v>
      </c>
      <c r="C37" s="434">
        <v>25</v>
      </c>
      <c r="D37" s="435"/>
      <c r="E37" s="436">
        <v>6.95464</v>
      </c>
      <c r="F37" s="436">
        <v>1344.8</v>
      </c>
      <c r="G37" s="436">
        <v>219.48</v>
      </c>
      <c r="H37" s="437">
        <v>92.1</v>
      </c>
      <c r="I37" s="438"/>
      <c r="J37" s="439">
        <f t="shared" si="0"/>
        <v>28.443664653892874</v>
      </c>
    </row>
    <row r="38" spans="1:10" ht="15.75">
      <c r="A38" s="407"/>
      <c r="B38" s="408" t="s">
        <v>131</v>
      </c>
      <c r="C38" s="414">
        <v>25</v>
      </c>
      <c r="D38" s="415"/>
      <c r="E38" s="416">
        <v>7.21</v>
      </c>
      <c r="F38" s="416">
        <v>1296.13</v>
      </c>
      <c r="G38" s="416">
        <v>226.66</v>
      </c>
      <c r="H38" s="417">
        <v>86.1</v>
      </c>
      <c r="I38" s="3"/>
      <c r="J38" s="413">
        <f t="shared" si="0"/>
        <v>114.73030210748931</v>
      </c>
    </row>
    <row r="39" spans="1:10" ht="15.75">
      <c r="A39" s="407"/>
      <c r="B39" s="408" t="s">
        <v>132</v>
      </c>
      <c r="C39" s="414">
        <v>25</v>
      </c>
      <c r="D39" s="415"/>
      <c r="E39" s="416">
        <v>6.5</v>
      </c>
      <c r="F39" s="416">
        <v>783.4</v>
      </c>
      <c r="G39" s="416">
        <v>230</v>
      </c>
      <c r="H39" s="417">
        <v>62.5</v>
      </c>
      <c r="I39" s="3"/>
      <c r="J39" s="413">
        <f t="shared" si="0"/>
        <v>2678.200811236582</v>
      </c>
    </row>
    <row r="40" spans="1:10" ht="15.75">
      <c r="A40" s="407"/>
      <c r="B40" s="408" t="s">
        <v>133</v>
      </c>
      <c r="C40" s="414">
        <v>25</v>
      </c>
      <c r="D40" s="415"/>
      <c r="E40" s="416">
        <v>7</v>
      </c>
      <c r="F40" s="416">
        <v>1474.68</v>
      </c>
      <c r="G40" s="416">
        <v>213.69</v>
      </c>
      <c r="H40" s="417">
        <v>106.2</v>
      </c>
      <c r="I40" s="3"/>
      <c r="J40" s="413">
        <f t="shared" si="0"/>
        <v>6.63402647787862</v>
      </c>
    </row>
    <row r="41" spans="1:10" ht="15.75">
      <c r="A41" s="407"/>
      <c r="B41" s="408" t="s">
        <v>134</v>
      </c>
      <c r="C41" s="414">
        <v>25</v>
      </c>
      <c r="D41" s="415"/>
      <c r="E41" s="416">
        <v>7.01</v>
      </c>
      <c r="F41" s="416">
        <v>1462.27</v>
      </c>
      <c r="G41" s="416">
        <v>215.11</v>
      </c>
      <c r="H41" s="417">
        <v>106.2</v>
      </c>
      <c r="I41" s="402"/>
      <c r="J41" s="413">
        <f t="shared" si="0"/>
        <v>8.317629734657789</v>
      </c>
    </row>
    <row r="42" spans="1:10" ht="15.75">
      <c r="A42" s="407"/>
      <c r="B42" s="433" t="s">
        <v>135</v>
      </c>
      <c r="C42" s="434">
        <v>25</v>
      </c>
      <c r="D42" s="435"/>
      <c r="E42" s="436">
        <v>6.99</v>
      </c>
      <c r="F42" s="436">
        <v>1453.43</v>
      </c>
      <c r="G42" s="436">
        <v>215.31</v>
      </c>
      <c r="H42" s="437">
        <v>106.2</v>
      </c>
      <c r="I42" s="438"/>
      <c r="J42" s="439">
        <f t="shared" si="0"/>
        <v>8.746893837166926</v>
      </c>
    </row>
    <row r="43" spans="1:10" ht="15.75">
      <c r="A43" s="407"/>
      <c r="B43" s="408"/>
      <c r="C43" s="414"/>
      <c r="D43" s="415"/>
      <c r="E43" s="416"/>
      <c r="F43" s="416"/>
      <c r="G43" s="416"/>
      <c r="H43" s="418"/>
      <c r="I43" s="3"/>
      <c r="J43" s="413"/>
    </row>
    <row r="44" spans="1:10" ht="15.75">
      <c r="A44" s="407"/>
      <c r="B44" s="408"/>
      <c r="C44" s="414"/>
      <c r="D44" s="415"/>
      <c r="E44" s="416"/>
      <c r="F44" s="416"/>
      <c r="G44" s="416"/>
      <c r="H44" s="418"/>
      <c r="I44" s="3"/>
      <c r="J44" s="413"/>
    </row>
    <row r="45" spans="1:10" ht="15.75">
      <c r="A45" s="407"/>
      <c r="B45" s="419" t="s">
        <v>136</v>
      </c>
      <c r="C45" s="414"/>
      <c r="D45" s="415"/>
      <c r="E45" s="416"/>
      <c r="F45" s="416"/>
      <c r="G45" s="416"/>
      <c r="H45" s="418"/>
      <c r="I45" s="3"/>
      <c r="J45" s="413"/>
    </row>
    <row r="46" spans="1:10" ht="15.75">
      <c r="A46" s="407"/>
      <c r="B46" s="408"/>
      <c r="C46" s="414"/>
      <c r="D46" s="415"/>
      <c r="E46" s="416"/>
      <c r="F46" s="416"/>
      <c r="G46" s="416"/>
      <c r="H46" s="418"/>
      <c r="I46" s="3"/>
      <c r="J46" s="413"/>
    </row>
    <row r="47" spans="1:10" ht="15.75">
      <c r="A47" s="407"/>
      <c r="B47" s="408" t="s">
        <v>137</v>
      </c>
      <c r="C47" s="414">
        <v>25</v>
      </c>
      <c r="D47" s="415"/>
      <c r="E47" s="416">
        <v>6.87</v>
      </c>
      <c r="F47" s="416">
        <v>821.11</v>
      </c>
      <c r="G47" s="416">
        <v>240</v>
      </c>
      <c r="H47" s="417">
        <v>70.9</v>
      </c>
      <c r="I47" s="3"/>
      <c r="J47" s="413">
        <f aca="true" t="shared" si="1" ref="J47:J54">10^(E47-(F47/(C47+G47)))</f>
        <v>5908.424605925532</v>
      </c>
    </row>
    <row r="48" spans="1:10" ht="15.75">
      <c r="A48" s="407"/>
      <c r="B48" s="408" t="s">
        <v>138</v>
      </c>
      <c r="C48" s="414">
        <v>25</v>
      </c>
      <c r="D48" s="415"/>
      <c r="E48" s="416">
        <v>7.06</v>
      </c>
      <c r="F48" s="416">
        <v>710.58</v>
      </c>
      <c r="G48" s="416">
        <v>255</v>
      </c>
      <c r="H48" s="417">
        <v>36.5</v>
      </c>
      <c r="I48" s="3"/>
      <c r="J48" s="413">
        <f t="shared" si="1"/>
        <v>33282.37317076397</v>
      </c>
    </row>
    <row r="49" spans="1:10" ht="15.75">
      <c r="A49" s="407"/>
      <c r="B49" s="408" t="s">
        <v>139</v>
      </c>
      <c r="C49" s="414">
        <v>25</v>
      </c>
      <c r="D49" s="415"/>
      <c r="E49" s="416">
        <v>7.68098</v>
      </c>
      <c r="F49" s="416">
        <v>1475.6</v>
      </c>
      <c r="G49" s="416">
        <v>287.88</v>
      </c>
      <c r="H49" s="417">
        <v>20</v>
      </c>
      <c r="I49" s="3"/>
      <c r="J49" s="413">
        <f t="shared" si="1"/>
        <v>922.1357961293287</v>
      </c>
    </row>
    <row r="50" spans="1:10" ht="15.75">
      <c r="A50" s="407"/>
      <c r="B50" s="408" t="s">
        <v>140</v>
      </c>
      <c r="C50" s="414">
        <v>25</v>
      </c>
      <c r="D50" s="415"/>
      <c r="E50" s="416">
        <v>6.99</v>
      </c>
      <c r="F50" s="416">
        <v>768.12</v>
      </c>
      <c r="G50" s="416">
        <v>249.09</v>
      </c>
      <c r="H50" s="417">
        <v>34</v>
      </c>
      <c r="I50" s="3"/>
      <c r="J50" s="413">
        <f t="shared" si="1"/>
        <v>15401.493763224868</v>
      </c>
    </row>
    <row r="51" spans="1:10" ht="15.75">
      <c r="A51" s="407"/>
      <c r="B51" s="408" t="s">
        <v>141</v>
      </c>
      <c r="C51" s="414">
        <v>25</v>
      </c>
      <c r="D51" s="415"/>
      <c r="E51" s="416">
        <v>6.69144</v>
      </c>
      <c r="F51" s="416">
        <v>319.013</v>
      </c>
      <c r="G51" s="416">
        <v>266.697</v>
      </c>
      <c r="H51" s="417">
        <v>32</v>
      </c>
      <c r="I51" s="3"/>
      <c r="J51" s="413">
        <f t="shared" si="1"/>
        <v>396090.9156319116</v>
      </c>
    </row>
    <row r="52" spans="1:10" ht="15.75">
      <c r="A52" s="407"/>
      <c r="B52" s="408" t="s">
        <v>142</v>
      </c>
      <c r="C52" s="414">
        <v>25</v>
      </c>
      <c r="D52" s="415"/>
      <c r="E52" s="416">
        <v>6.49457</v>
      </c>
      <c r="F52" s="416">
        <v>255.68</v>
      </c>
      <c r="G52" s="416">
        <v>266.55</v>
      </c>
      <c r="H52" s="417">
        <v>28</v>
      </c>
      <c r="I52" s="3"/>
      <c r="J52" s="413">
        <f t="shared" si="1"/>
        <v>414574.00775948254</v>
      </c>
    </row>
    <row r="53" spans="1:10" ht="15.75">
      <c r="A53" s="407"/>
      <c r="B53" s="408" t="s">
        <v>143</v>
      </c>
      <c r="C53" s="414">
        <v>25</v>
      </c>
      <c r="D53" s="415"/>
      <c r="E53" s="416">
        <v>7.28228</v>
      </c>
      <c r="F53" s="416">
        <v>999.9</v>
      </c>
      <c r="G53" s="416">
        <v>237.2</v>
      </c>
      <c r="H53" s="417">
        <v>64.1</v>
      </c>
      <c r="I53" s="3"/>
      <c r="J53" s="413">
        <f t="shared" si="1"/>
        <v>2942.922706374078</v>
      </c>
    </row>
    <row r="54" spans="1:10" ht="15.75">
      <c r="A54" s="407"/>
      <c r="B54" s="408" t="s">
        <v>144</v>
      </c>
      <c r="C54" s="420">
        <v>25</v>
      </c>
      <c r="D54" s="421"/>
      <c r="E54" s="422">
        <v>8.037104</v>
      </c>
      <c r="F54" s="422">
        <v>1705.854</v>
      </c>
      <c r="G54" s="422">
        <v>230.911</v>
      </c>
      <c r="H54" s="423">
        <v>18</v>
      </c>
      <c r="I54" s="3"/>
      <c r="J54" s="413">
        <f t="shared" si="1"/>
        <v>23.512261439344748</v>
      </c>
    </row>
    <row r="55" spans="1:10" ht="12.75">
      <c r="A55" s="407"/>
      <c r="B55" s="424"/>
      <c r="C55" s="425"/>
      <c r="D55" s="425"/>
      <c r="E55" s="425"/>
      <c r="F55" s="425"/>
      <c r="G55" s="425"/>
      <c r="H55" s="425"/>
      <c r="I55" s="3"/>
      <c r="J55" s="426"/>
    </row>
    <row r="56" spans="1:10" ht="12.75">
      <c r="A56" s="407"/>
      <c r="B56" s="424"/>
      <c r="C56" s="425"/>
      <c r="D56" s="425"/>
      <c r="E56" s="425"/>
      <c r="F56" s="425"/>
      <c r="G56" s="425"/>
      <c r="H56" s="425"/>
      <c r="I56" s="3"/>
      <c r="J56" s="426"/>
    </row>
    <row r="57" spans="1:10" ht="55.5" customHeight="1" thickBot="1">
      <c r="A57" s="427"/>
      <c r="B57" s="465" t="s">
        <v>145</v>
      </c>
      <c r="C57" s="465"/>
      <c r="D57" s="465"/>
      <c r="E57" s="465"/>
      <c r="F57" s="465"/>
      <c r="G57" s="465"/>
      <c r="H57" s="465"/>
      <c r="I57" s="465"/>
      <c r="J57" s="466"/>
    </row>
    <row r="58" spans="1:10" ht="18" customHeight="1">
      <c r="A58" s="407"/>
      <c r="B58" s="428"/>
      <c r="C58" s="429"/>
      <c r="D58" s="429"/>
      <c r="E58" s="429"/>
      <c r="F58" s="429"/>
      <c r="G58" s="429"/>
      <c r="H58" s="429"/>
      <c r="J58" s="429"/>
    </row>
    <row r="59" spans="1:10" ht="12.75">
      <c r="A59" s="407"/>
      <c r="B59" s="428"/>
      <c r="C59" s="429"/>
      <c r="D59" s="429"/>
      <c r="E59" s="429"/>
      <c r="F59" s="429"/>
      <c r="G59" s="429"/>
      <c r="H59" s="429"/>
      <c r="J59" s="429"/>
    </row>
    <row r="60" spans="1:10" ht="12.75">
      <c r="A60" s="428"/>
      <c r="B60" s="428"/>
      <c r="C60" s="429"/>
      <c r="D60" s="429"/>
      <c r="E60" s="429"/>
      <c r="F60" s="429"/>
      <c r="G60" s="429"/>
      <c r="H60" s="429"/>
      <c r="J60" s="431"/>
    </row>
    <row r="61" spans="1:10" ht="12.75">
      <c r="A61" s="428"/>
      <c r="B61" s="428"/>
      <c r="C61" s="429"/>
      <c r="D61" s="429"/>
      <c r="E61" s="429"/>
      <c r="F61" s="429"/>
      <c r="G61" s="429"/>
      <c r="H61" s="429"/>
      <c r="J61" s="431"/>
    </row>
    <row r="62" spans="1:10" ht="15.75">
      <c r="A62" s="428"/>
      <c r="B62" s="428"/>
      <c r="C62" s="432"/>
      <c r="D62" s="429"/>
      <c r="E62" s="429"/>
      <c r="F62" s="429"/>
      <c r="G62" s="429"/>
      <c r="H62" s="429"/>
      <c r="J62" s="431"/>
    </row>
    <row r="63" spans="1:10" ht="12.75">
      <c r="A63" s="428"/>
      <c r="B63" s="428"/>
      <c r="C63" s="429"/>
      <c r="D63" s="429"/>
      <c r="E63" s="429"/>
      <c r="F63" s="429"/>
      <c r="G63" s="429"/>
      <c r="H63" s="429"/>
      <c r="J63" s="431"/>
    </row>
    <row r="64" spans="1:10" ht="12.75">
      <c r="A64" s="428"/>
      <c r="B64" s="428"/>
      <c r="C64" s="429"/>
      <c r="D64" s="429"/>
      <c r="E64" s="429"/>
      <c r="F64" s="429"/>
      <c r="G64" s="429"/>
      <c r="H64" s="429"/>
      <c r="J64" s="431"/>
    </row>
    <row r="65" spans="1:10" ht="12.75">
      <c r="A65" s="428"/>
      <c r="B65" s="428"/>
      <c r="C65" s="429"/>
      <c r="D65" s="429"/>
      <c r="E65" s="429"/>
      <c r="F65" s="429"/>
      <c r="G65" s="429"/>
      <c r="H65" s="429"/>
      <c r="J65" s="431"/>
    </row>
    <row r="66" spans="1:10" ht="12.75">
      <c r="A66" s="428"/>
      <c r="B66" s="428"/>
      <c r="C66" s="429"/>
      <c r="D66" s="429"/>
      <c r="E66" s="429"/>
      <c r="F66" s="429"/>
      <c r="G66" s="429"/>
      <c r="H66" s="429"/>
      <c r="J66" s="431"/>
    </row>
    <row r="67" spans="1:10" ht="12.75">
      <c r="A67" s="428"/>
      <c r="B67" s="428"/>
      <c r="C67" s="429"/>
      <c r="D67" s="429"/>
      <c r="E67" s="429"/>
      <c r="F67" s="429"/>
      <c r="G67" s="429"/>
      <c r="H67" s="429"/>
      <c r="J67" s="431"/>
    </row>
    <row r="68" spans="1:10" ht="12.75">
      <c r="A68" s="428"/>
      <c r="B68" s="428"/>
      <c r="C68" s="429"/>
      <c r="D68" s="429"/>
      <c r="E68" s="429"/>
      <c r="F68" s="429"/>
      <c r="G68" s="429"/>
      <c r="H68" s="429"/>
      <c r="J68" s="431"/>
    </row>
    <row r="69" spans="1:10" ht="12.75">
      <c r="A69" s="428"/>
      <c r="B69" s="428"/>
      <c r="C69" s="429"/>
      <c r="D69" s="429"/>
      <c r="E69" s="429"/>
      <c r="F69" s="429"/>
      <c r="G69" s="429"/>
      <c r="H69" s="429"/>
      <c r="J69" s="431"/>
    </row>
    <row r="70" ht="12.75">
      <c r="J70" s="431"/>
    </row>
    <row r="71" ht="12.75">
      <c r="J71" s="431"/>
    </row>
    <row r="72" ht="12.75">
      <c r="J72" s="431"/>
    </row>
    <row r="73" ht="12.75">
      <c r="J73" s="429"/>
    </row>
    <row r="74" ht="12.75">
      <c r="J74" s="429"/>
    </row>
    <row r="75" ht="12.75">
      <c r="J75" s="429"/>
    </row>
    <row r="76" ht="12.75">
      <c r="J76" s="429"/>
    </row>
    <row r="77" ht="12.75">
      <c r="J77" s="429"/>
    </row>
    <row r="78" ht="12.75">
      <c r="J78" s="429"/>
    </row>
    <row r="79" ht="12.75">
      <c r="J79" s="429"/>
    </row>
    <row r="80" ht="12.75">
      <c r="J80" s="429"/>
    </row>
    <row r="81" ht="12.75">
      <c r="J81" s="429"/>
    </row>
    <row r="82" ht="12.75">
      <c r="J82" s="429"/>
    </row>
    <row r="83" ht="12.75">
      <c r="J83" s="429"/>
    </row>
    <row r="84" ht="12.75">
      <c r="J84" s="429"/>
    </row>
    <row r="85" ht="12.75">
      <c r="J85" s="429"/>
    </row>
    <row r="86" ht="12.75">
      <c r="J86" s="429"/>
    </row>
    <row r="87" ht="12.75">
      <c r="J87" s="429"/>
    </row>
    <row r="88" ht="12.75">
      <c r="J88" s="429"/>
    </row>
    <row r="89" ht="12.75">
      <c r="J89" s="429"/>
    </row>
    <row r="90" ht="12.75">
      <c r="J90" s="429"/>
    </row>
    <row r="91" ht="12.75">
      <c r="J91" s="429"/>
    </row>
    <row r="92" ht="12.75">
      <c r="J92" s="429"/>
    </row>
    <row r="93" ht="12.75">
      <c r="J93" s="429"/>
    </row>
    <row r="94" ht="12.75">
      <c r="J94" s="429"/>
    </row>
    <row r="95" ht="12.75">
      <c r="J95" s="429"/>
    </row>
    <row r="96" ht="12.75">
      <c r="J96" s="429"/>
    </row>
    <row r="97" ht="12.75">
      <c r="J97" s="429"/>
    </row>
    <row r="98" ht="12.75">
      <c r="J98" s="429"/>
    </row>
    <row r="99" ht="12.75">
      <c r="J99" s="429"/>
    </row>
    <row r="100" ht="12.75">
      <c r="J100" s="429"/>
    </row>
    <row r="101" ht="12.75">
      <c r="J101" s="429"/>
    </row>
    <row r="102" ht="12.75">
      <c r="J102" s="429"/>
    </row>
    <row r="103" ht="12.75">
      <c r="J103" s="429"/>
    </row>
    <row r="104" ht="12.75">
      <c r="J104" s="429"/>
    </row>
    <row r="105" ht="12.75">
      <c r="J105" s="429"/>
    </row>
    <row r="106" ht="12.75">
      <c r="J106" s="429"/>
    </row>
    <row r="107" ht="12.75">
      <c r="J107" s="429"/>
    </row>
    <row r="108" ht="12.75">
      <c r="J108" s="429"/>
    </row>
    <row r="109" ht="12.75">
      <c r="J109" s="429"/>
    </row>
    <row r="110" ht="12.75">
      <c r="J110" s="429"/>
    </row>
    <row r="111" ht="12.75">
      <c r="J111" s="429"/>
    </row>
    <row r="112" ht="12.75">
      <c r="J112" s="429"/>
    </row>
    <row r="113" ht="12.75">
      <c r="J113" s="429"/>
    </row>
    <row r="114" ht="12.75">
      <c r="J114" s="429"/>
    </row>
    <row r="115" ht="12.75">
      <c r="J115" s="429"/>
    </row>
    <row r="116" ht="12.75">
      <c r="J116" s="429"/>
    </row>
    <row r="117" ht="12.75">
      <c r="J117" s="429"/>
    </row>
    <row r="118" ht="12.75">
      <c r="J118" s="429"/>
    </row>
  </sheetData>
  <mergeCells count="2">
    <mergeCell ref="B2:J2"/>
    <mergeCell ref="B57:J5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91">
      <selection activeCell="C95" sqref="C95"/>
    </sheetView>
  </sheetViews>
  <sheetFormatPr defaultColWidth="9.140625" defaultRowHeight="12.75"/>
  <cols>
    <col min="1" max="1" width="13.421875" style="0" customWidth="1"/>
    <col min="2" max="2" width="28.00390625" style="0" customWidth="1"/>
    <col min="3" max="3" width="20.421875" style="0" customWidth="1"/>
    <col min="4" max="4" width="14.7109375" style="0" customWidth="1"/>
    <col min="5" max="5" width="12.00390625" style="0" bestFit="1" customWidth="1"/>
    <col min="6" max="6" width="14.7109375" style="0" bestFit="1" customWidth="1"/>
    <col min="7" max="7" width="11.57421875" style="0" customWidth="1"/>
    <col min="8" max="8" width="13.57421875" style="0" customWidth="1"/>
    <col min="9" max="9" width="12.00390625" style="0" customWidth="1"/>
    <col min="10" max="10" width="12.57421875" style="0" customWidth="1"/>
    <col min="11" max="11" width="13.8515625" style="0" customWidth="1"/>
    <col min="12" max="12" width="15.7109375" style="0" customWidth="1"/>
    <col min="13" max="13" width="37.421875" style="0" customWidth="1"/>
    <col min="14" max="14" width="12.140625" style="0" bestFit="1" customWidth="1"/>
    <col min="15" max="15" width="10.8515625" style="0" bestFit="1" customWidth="1"/>
    <col min="16" max="16" width="15.8515625" style="0" bestFit="1" customWidth="1"/>
  </cols>
  <sheetData>
    <row r="1" spans="1:23" ht="23.25" customHeight="1" thickBot="1">
      <c r="A1" s="49" t="s">
        <v>57</v>
      </c>
      <c r="C1" s="45" t="s">
        <v>56</v>
      </c>
      <c r="D1" s="46"/>
      <c r="E1" s="46"/>
      <c r="F1" s="46"/>
      <c r="G1" s="47"/>
      <c r="H1" s="47"/>
      <c r="I1" s="47"/>
      <c r="J1" s="47"/>
      <c r="K1" s="48"/>
      <c r="L1" s="81"/>
      <c r="M1" s="83"/>
      <c r="N1" s="84"/>
      <c r="O1" s="84"/>
      <c r="P1" s="85"/>
      <c r="Q1" s="4"/>
      <c r="R1" s="4"/>
      <c r="S1" s="4"/>
      <c r="T1" s="4"/>
      <c r="U1" s="4"/>
      <c r="V1" s="4"/>
      <c r="W1" s="4"/>
    </row>
    <row r="2" spans="1:23" ht="38.25" customHeight="1" thickBot="1" thickTop="1">
      <c r="A2" s="456" t="s">
        <v>62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7"/>
      <c r="Q2" s="4"/>
      <c r="R2" s="4"/>
      <c r="S2" s="4"/>
      <c r="T2" s="4"/>
      <c r="U2" s="4"/>
      <c r="V2" s="4"/>
      <c r="W2" s="4"/>
    </row>
    <row r="3" spans="1:23" ht="14.25" thickBot="1" thickTop="1">
      <c r="A3" s="14"/>
      <c r="B3" s="15"/>
      <c r="C3" s="16" t="s">
        <v>49</v>
      </c>
      <c r="D3" s="16" t="s">
        <v>55</v>
      </c>
      <c r="E3" s="16" t="s">
        <v>54</v>
      </c>
      <c r="F3" s="16" t="s">
        <v>53</v>
      </c>
      <c r="G3" s="16" t="s">
        <v>52</v>
      </c>
      <c r="H3" s="16" t="s">
        <v>51</v>
      </c>
      <c r="I3" s="16" t="s">
        <v>50</v>
      </c>
      <c r="J3" s="16" t="s">
        <v>49</v>
      </c>
      <c r="K3" s="16" t="s">
        <v>47</v>
      </c>
      <c r="L3" s="82" t="s">
        <v>46</v>
      </c>
      <c r="Q3" s="4"/>
      <c r="R3" s="4"/>
      <c r="S3" s="4"/>
      <c r="T3" s="4"/>
      <c r="U3" s="4"/>
      <c r="V3" s="4"/>
      <c r="W3" s="4"/>
    </row>
    <row r="4" spans="1:23" ht="12.75">
      <c r="A4" s="39"/>
      <c r="B4" s="40"/>
      <c r="C4" s="40"/>
      <c r="D4" s="40"/>
      <c r="E4" s="40"/>
      <c r="F4" s="40"/>
      <c r="G4" s="41"/>
      <c r="H4" s="41" t="s">
        <v>48</v>
      </c>
      <c r="I4" s="41"/>
      <c r="J4" s="41" t="s">
        <v>48</v>
      </c>
      <c r="K4" s="42" t="s">
        <v>47</v>
      </c>
      <c r="L4" s="220" t="s">
        <v>46</v>
      </c>
      <c r="Q4" s="4"/>
      <c r="R4" s="4"/>
      <c r="S4" s="4"/>
      <c r="T4" s="4"/>
      <c r="U4" s="4"/>
      <c r="V4" s="4"/>
      <c r="W4" s="4"/>
    </row>
    <row r="5" spans="1:23" ht="12.75">
      <c r="A5" s="43" t="s">
        <v>45</v>
      </c>
      <c r="B5" s="7" t="s">
        <v>13</v>
      </c>
      <c r="C5" s="7" t="s">
        <v>44</v>
      </c>
      <c r="D5" s="7" t="s">
        <v>43</v>
      </c>
      <c r="E5" s="7" t="s">
        <v>42</v>
      </c>
      <c r="F5" s="7" t="s">
        <v>41</v>
      </c>
      <c r="G5" s="6" t="s">
        <v>40</v>
      </c>
      <c r="H5" s="6" t="s">
        <v>39</v>
      </c>
      <c r="I5" s="6" t="s">
        <v>11</v>
      </c>
      <c r="J5" s="6" t="s">
        <v>38</v>
      </c>
      <c r="K5" s="5" t="s">
        <v>37</v>
      </c>
      <c r="L5" s="221" t="s">
        <v>36</v>
      </c>
      <c r="Q5" s="4"/>
      <c r="R5" s="4"/>
      <c r="S5" s="4"/>
      <c r="T5" s="4"/>
      <c r="U5" s="4"/>
      <c r="V5" s="4"/>
      <c r="W5" s="4"/>
    </row>
    <row r="6" spans="1:23" ht="12.75">
      <c r="A6" s="43" t="s">
        <v>34</v>
      </c>
      <c r="B6" s="7" t="s">
        <v>6</v>
      </c>
      <c r="C6" s="7" t="s">
        <v>33</v>
      </c>
      <c r="D6" s="7" t="s">
        <v>32</v>
      </c>
      <c r="E6" s="7" t="s">
        <v>32</v>
      </c>
      <c r="F6" s="7" t="s">
        <v>32</v>
      </c>
      <c r="G6" s="6" t="s">
        <v>31</v>
      </c>
      <c r="H6" s="6" t="s">
        <v>30</v>
      </c>
      <c r="I6" s="6" t="s">
        <v>29</v>
      </c>
      <c r="J6" s="6" t="s">
        <v>28</v>
      </c>
      <c r="K6" s="5" t="s">
        <v>27</v>
      </c>
      <c r="L6" s="221" t="s">
        <v>26</v>
      </c>
      <c r="Q6" s="4"/>
      <c r="R6" s="4"/>
      <c r="S6" s="4"/>
      <c r="T6" s="4"/>
      <c r="U6" s="4"/>
      <c r="V6" s="4"/>
      <c r="W6" s="4"/>
    </row>
    <row r="7" spans="1:23" ht="12.75">
      <c r="A7" s="89" t="s">
        <v>24</v>
      </c>
      <c r="B7" s="90" t="s">
        <v>23</v>
      </c>
      <c r="C7" s="90">
        <v>50</v>
      </c>
      <c r="D7" s="91">
        <v>50</v>
      </c>
      <c r="E7" s="90">
        <v>92.1</v>
      </c>
      <c r="F7" s="90">
        <v>28.44</v>
      </c>
      <c r="G7" s="2">
        <f aca="true" t="shared" si="0" ref="G7:G14">+C7/E7</f>
        <v>0.5428881650380022</v>
      </c>
      <c r="H7" s="2">
        <f aca="true" t="shared" si="1" ref="H7:H14">+G7/$G$16</f>
        <v>0.5240465450805937</v>
      </c>
      <c r="I7" s="2">
        <f aca="true" t="shared" si="2" ref="I7:I14">H7*F7</f>
        <v>14.903883742092084</v>
      </c>
      <c r="J7" s="2">
        <f>I7/I16</f>
        <v>0.5193170098786783</v>
      </c>
      <c r="K7" s="50">
        <f aca="true" t="shared" si="3" ref="K7:K14">+I7/D7</f>
        <v>0.29807767484184167</v>
      </c>
      <c r="L7" s="222">
        <f>K7/MAX(K7:K14)</f>
        <v>0.0633321243806969</v>
      </c>
      <c r="Q7" s="4"/>
      <c r="R7" s="4"/>
      <c r="S7" s="4"/>
      <c r="T7" s="4"/>
      <c r="U7" s="4"/>
      <c r="V7" s="4"/>
      <c r="W7" s="4"/>
    </row>
    <row r="8" spans="1:23" ht="12.75">
      <c r="A8" s="89" t="s">
        <v>154</v>
      </c>
      <c r="B8" s="91" t="s">
        <v>153</v>
      </c>
      <c r="C8" s="91">
        <v>40</v>
      </c>
      <c r="D8" s="91">
        <v>100</v>
      </c>
      <c r="E8" s="91">
        <v>106.2</v>
      </c>
      <c r="F8" s="91">
        <v>8.75</v>
      </c>
      <c r="G8" s="2">
        <f t="shared" si="0"/>
        <v>0.3766478342749529</v>
      </c>
      <c r="H8" s="2">
        <f t="shared" si="1"/>
        <v>0.3635757951180616</v>
      </c>
      <c r="I8" s="2">
        <f t="shared" si="2"/>
        <v>3.181288207283039</v>
      </c>
      <c r="J8" s="2">
        <f>I8/I16</f>
        <v>0.1108501051106979</v>
      </c>
      <c r="K8" s="50">
        <f t="shared" si="3"/>
        <v>0.03181288207283039</v>
      </c>
      <c r="L8" s="222">
        <f>K8/MAX(K7:K14)</f>
        <v>0.006759236180347844</v>
      </c>
      <c r="Q8" s="4"/>
      <c r="R8" s="4"/>
      <c r="S8" s="4"/>
      <c r="T8" s="4"/>
      <c r="U8" s="4"/>
      <c r="V8" s="4"/>
      <c r="W8" s="4"/>
    </row>
    <row r="9" spans="1:23" ht="12.75">
      <c r="A9" s="89" t="s">
        <v>155</v>
      </c>
      <c r="B9" s="91" t="s">
        <v>113</v>
      </c>
      <c r="C9" s="91">
        <v>8</v>
      </c>
      <c r="D9" s="91">
        <v>400</v>
      </c>
      <c r="E9" s="91">
        <v>88.1</v>
      </c>
      <c r="F9" s="91">
        <v>94.24</v>
      </c>
      <c r="G9" s="2">
        <f t="shared" si="0"/>
        <v>0.09080590238365495</v>
      </c>
      <c r="H9" s="2">
        <f t="shared" si="1"/>
        <v>0.0876543687662614</v>
      </c>
      <c r="I9" s="2">
        <f t="shared" si="2"/>
        <v>8.260547712532473</v>
      </c>
      <c r="J9" s="2">
        <f>I9/I16</f>
        <v>0.28783389700746204</v>
      </c>
      <c r="K9" s="50">
        <f t="shared" si="3"/>
        <v>0.020651369281331183</v>
      </c>
      <c r="L9" s="222">
        <f>K9/MAX(K7:K14)</f>
        <v>0.0043877660031095295</v>
      </c>
      <c r="Q9" s="4"/>
      <c r="R9" s="4"/>
      <c r="S9" s="4"/>
      <c r="T9" s="4"/>
      <c r="U9" s="4"/>
      <c r="V9" s="4"/>
      <c r="W9" s="4"/>
    </row>
    <row r="10" spans="1:23" ht="12.75">
      <c r="A10" s="89" t="s">
        <v>22</v>
      </c>
      <c r="B10" s="91" t="s">
        <v>21</v>
      </c>
      <c r="C10" s="91">
        <v>2</v>
      </c>
      <c r="D10" s="91">
        <v>0.5</v>
      </c>
      <c r="E10" s="91">
        <v>78.1</v>
      </c>
      <c r="F10" s="91">
        <v>95.2</v>
      </c>
      <c r="G10" s="2">
        <f t="shared" si="0"/>
        <v>0.025608194622279132</v>
      </c>
      <c r="H10" s="2">
        <f t="shared" si="1"/>
        <v>0.02471942986013966</v>
      </c>
      <c r="I10" s="2">
        <f t="shared" si="2"/>
        <v>2.3532897226852953</v>
      </c>
      <c r="J10" s="2">
        <f>I10/I16</f>
        <v>0.08199898786862135</v>
      </c>
      <c r="K10" s="50">
        <f t="shared" si="3"/>
        <v>4.706579445370591</v>
      </c>
      <c r="L10" s="222">
        <f>K10/MAX(K7:K14)</f>
        <v>1</v>
      </c>
      <c r="Q10" s="4"/>
      <c r="R10" s="4"/>
      <c r="S10" s="4"/>
      <c r="T10" s="4"/>
      <c r="U10" s="4"/>
      <c r="V10" s="4"/>
      <c r="W10" s="4"/>
    </row>
    <row r="11" spans="1:23" ht="12.75">
      <c r="A11" s="89"/>
      <c r="B11" s="92"/>
      <c r="C11" s="91">
        <v>0.001</v>
      </c>
      <c r="D11" s="91">
        <v>1000</v>
      </c>
      <c r="E11" s="91">
        <v>1000</v>
      </c>
      <c r="F11" s="91">
        <v>0.001</v>
      </c>
      <c r="G11" s="2">
        <f t="shared" si="0"/>
        <v>1E-06</v>
      </c>
      <c r="H11" s="2">
        <f t="shared" si="1"/>
        <v>9.652937360384534E-07</v>
      </c>
      <c r="I11" s="2">
        <f t="shared" si="2"/>
        <v>9.652937360384534E-10</v>
      </c>
      <c r="J11" s="2">
        <f>I11/I16</f>
        <v>3.3635089036446045E-11</v>
      </c>
      <c r="K11" s="50">
        <f t="shared" si="3"/>
        <v>9.652937360384534E-13</v>
      </c>
      <c r="L11" s="222">
        <f>K11/MAX(K7:K14)</f>
        <v>2.05094537815126E-13</v>
      </c>
      <c r="Q11" s="4"/>
      <c r="R11" s="4"/>
      <c r="S11" s="4"/>
      <c r="T11" s="4"/>
      <c r="U11" s="4"/>
      <c r="V11" s="4"/>
      <c r="W11" s="4"/>
    </row>
    <row r="12" spans="1:23" ht="12.75">
      <c r="A12" s="89"/>
      <c r="B12" s="91"/>
      <c r="C12" s="91">
        <v>0.001</v>
      </c>
      <c r="D12" s="91">
        <v>1000</v>
      </c>
      <c r="E12" s="91">
        <v>1000</v>
      </c>
      <c r="F12" s="91">
        <v>0.001</v>
      </c>
      <c r="G12" s="2">
        <f t="shared" si="0"/>
        <v>1E-06</v>
      </c>
      <c r="H12" s="2">
        <f t="shared" si="1"/>
        <v>9.652937360384534E-07</v>
      </c>
      <c r="I12" s="2">
        <f t="shared" si="2"/>
        <v>9.652937360384534E-10</v>
      </c>
      <c r="J12" s="2">
        <f>I12/I16</f>
        <v>3.3635089036446045E-11</v>
      </c>
      <c r="K12" s="50">
        <f t="shared" si="3"/>
        <v>9.652937360384534E-13</v>
      </c>
      <c r="L12" s="222">
        <f>K12/MAX(K7:K14)</f>
        <v>2.05094537815126E-13</v>
      </c>
      <c r="Q12" s="4"/>
      <c r="R12" s="4"/>
      <c r="S12" s="4"/>
      <c r="T12" s="4"/>
      <c r="U12" s="4"/>
      <c r="V12" s="4"/>
      <c r="W12" s="4"/>
    </row>
    <row r="13" spans="1:23" ht="12.75">
      <c r="A13" s="89"/>
      <c r="B13" s="91"/>
      <c r="C13" s="91">
        <v>0.001</v>
      </c>
      <c r="D13" s="91">
        <v>1000</v>
      </c>
      <c r="E13" s="91">
        <v>1000</v>
      </c>
      <c r="F13" s="91">
        <v>0.001</v>
      </c>
      <c r="G13" s="2">
        <f t="shared" si="0"/>
        <v>1E-06</v>
      </c>
      <c r="H13" s="2">
        <f t="shared" si="1"/>
        <v>9.652937360384534E-07</v>
      </c>
      <c r="I13" s="2">
        <f t="shared" si="2"/>
        <v>9.652937360384534E-10</v>
      </c>
      <c r="J13" s="2">
        <f>I13/I16</f>
        <v>3.3635089036446045E-11</v>
      </c>
      <c r="K13" s="50">
        <f t="shared" si="3"/>
        <v>9.652937360384534E-13</v>
      </c>
      <c r="L13" s="222">
        <f>K13/MAX(K7:K14)</f>
        <v>2.05094537815126E-13</v>
      </c>
      <c r="Q13" s="4"/>
      <c r="R13" s="4"/>
      <c r="S13" s="4"/>
      <c r="T13" s="4"/>
      <c r="U13" s="4"/>
      <c r="V13" s="4"/>
      <c r="W13" s="4"/>
    </row>
    <row r="14" spans="1:23" ht="13.5" thickBot="1">
      <c r="A14" s="93"/>
      <c r="B14" s="94"/>
      <c r="C14" s="94">
        <v>0.001</v>
      </c>
      <c r="D14" s="95">
        <v>1000</v>
      </c>
      <c r="E14" s="94">
        <v>1000</v>
      </c>
      <c r="F14" s="95">
        <v>0.001</v>
      </c>
      <c r="G14" s="44">
        <f t="shared" si="0"/>
        <v>1E-06</v>
      </c>
      <c r="H14" s="44">
        <f t="shared" si="1"/>
        <v>9.652937360384534E-07</v>
      </c>
      <c r="I14" s="44">
        <f t="shared" si="2"/>
        <v>9.652937360384534E-10</v>
      </c>
      <c r="J14" s="44">
        <f>I14/I16</f>
        <v>3.3635089036446045E-11</v>
      </c>
      <c r="K14" s="51">
        <f t="shared" si="3"/>
        <v>9.652937360384534E-13</v>
      </c>
      <c r="L14" s="223">
        <f>K14/MAX(K7:K14)</f>
        <v>2.05094537815126E-13</v>
      </c>
      <c r="Q14" s="4"/>
      <c r="R14" s="4"/>
      <c r="S14" s="4"/>
      <c r="T14" s="4"/>
      <c r="U14" s="4"/>
      <c r="V14" s="4"/>
      <c r="W14" s="4"/>
    </row>
    <row r="15" spans="1:23" ht="12.75">
      <c r="A15" s="10"/>
      <c r="B15" s="3"/>
      <c r="C15" s="3"/>
      <c r="D15" s="19"/>
      <c r="E15" s="3"/>
      <c r="F15" s="3"/>
      <c r="G15" s="11"/>
      <c r="H15" s="11"/>
      <c r="I15" s="11"/>
      <c r="J15" s="11"/>
      <c r="K15" s="12"/>
      <c r="L15" s="17"/>
      <c r="Q15" s="4"/>
      <c r="R15" s="4"/>
      <c r="S15" s="4"/>
      <c r="T15" s="4"/>
      <c r="U15" s="4"/>
      <c r="V15" s="4"/>
      <c r="W15" s="4"/>
    </row>
    <row r="16" spans="1:23" ht="12.75">
      <c r="A16" s="10"/>
      <c r="B16" s="20" t="s">
        <v>20</v>
      </c>
      <c r="C16" s="20">
        <f>SUM(C7:C15)</f>
        <v>100.00400000000002</v>
      </c>
      <c r="D16" s="20"/>
      <c r="E16" s="20"/>
      <c r="F16" s="20"/>
      <c r="G16" s="21">
        <f>SUM(G7:G14)</f>
        <v>1.0359540963188887</v>
      </c>
      <c r="H16" s="21">
        <f>SUM(H7:H14)</f>
        <v>1.0000000000000004</v>
      </c>
      <c r="I16" s="21">
        <f>SUM(I7:I14)</f>
        <v>28.699009388454066</v>
      </c>
      <c r="J16" s="11"/>
      <c r="K16" s="4"/>
      <c r="L16" s="4"/>
      <c r="Q16" s="4"/>
      <c r="R16" s="4"/>
      <c r="S16" s="4"/>
      <c r="T16" s="4"/>
      <c r="U16" s="4"/>
      <c r="V16" s="4"/>
      <c r="W16" s="4"/>
    </row>
    <row r="17" spans="1:23" ht="12.75">
      <c r="A17" s="22"/>
      <c r="B17" s="23"/>
      <c r="C17" s="23"/>
      <c r="D17" s="23"/>
      <c r="E17" s="23"/>
      <c r="F17" s="23"/>
      <c r="G17" s="23"/>
      <c r="H17" s="23"/>
      <c r="I17" s="458"/>
      <c r="J17" s="458"/>
      <c r="K17" s="458"/>
      <c r="L17" s="250"/>
      <c r="Q17" s="4"/>
      <c r="R17" s="4"/>
      <c r="S17" s="4"/>
      <c r="T17" s="4"/>
      <c r="U17" s="4"/>
      <c r="V17" s="4"/>
      <c r="W17" s="4"/>
    </row>
    <row r="18" spans="1:22" ht="12.75">
      <c r="A18" s="26" t="s">
        <v>15</v>
      </c>
      <c r="B18" s="4"/>
      <c r="C18" s="3"/>
      <c r="D18" s="3"/>
      <c r="E18" s="3"/>
      <c r="F18" s="4"/>
      <c r="G18" s="4"/>
      <c r="H18" s="4"/>
      <c r="L18" s="249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3.5" thickBot="1">
      <c r="A19" s="26"/>
      <c r="B19" s="4"/>
      <c r="C19" s="3"/>
      <c r="D19" s="3"/>
      <c r="E19" s="3"/>
      <c r="F19" s="4"/>
      <c r="G19" s="4"/>
      <c r="H19" s="4"/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6.5" thickBot="1">
      <c r="A20" s="78"/>
      <c r="B20" s="79"/>
      <c r="C20" s="80"/>
      <c r="D20" s="459" t="s">
        <v>14</v>
      </c>
      <c r="E20" s="459"/>
      <c r="F20" s="459"/>
      <c r="G20" s="459"/>
      <c r="H20" s="460"/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3.5" thickTop="1">
      <c r="A21" s="71" t="s">
        <v>13</v>
      </c>
      <c r="B21" s="27" t="s">
        <v>12</v>
      </c>
      <c r="C21" s="28" t="s">
        <v>11</v>
      </c>
      <c r="D21" s="461" t="s">
        <v>10</v>
      </c>
      <c r="E21" s="461" t="s">
        <v>9</v>
      </c>
      <c r="F21" s="461" t="s">
        <v>8</v>
      </c>
      <c r="G21" s="461" t="s">
        <v>7</v>
      </c>
      <c r="H21" s="462" t="s">
        <v>69</v>
      </c>
      <c r="L21" s="53"/>
      <c r="M21" s="29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71" t="s">
        <v>6</v>
      </c>
      <c r="B22" s="27" t="s">
        <v>5</v>
      </c>
      <c r="C22" s="27" t="s">
        <v>4</v>
      </c>
      <c r="D22" s="461"/>
      <c r="E22" s="461"/>
      <c r="F22" s="461"/>
      <c r="G22" s="461"/>
      <c r="H22" s="462"/>
      <c r="L22" s="13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75" t="str">
        <f aca="true" t="shared" si="4" ref="A23:A30">B7</f>
        <v>Toluene</v>
      </c>
      <c r="B23" s="30">
        <f aca="true" t="shared" si="5" ref="B23:B30">D7</f>
        <v>50</v>
      </c>
      <c r="C23" s="11">
        <f aca="true" t="shared" si="6" ref="C23:C30">I7</f>
        <v>14.903883742092084</v>
      </c>
      <c r="D23" s="97">
        <f aca="true" t="shared" si="7" ref="D23:D30">C23/760*10^6</f>
        <v>19610.373344858006</v>
      </c>
      <c r="E23" s="62">
        <f aca="true" t="shared" si="8" ref="E23:E30">D23/100</f>
        <v>196.10373344858007</v>
      </c>
      <c r="F23" s="62">
        <f aca="true" t="shared" si="9" ref="F23:F30">D23/1000</f>
        <v>19.610373344858004</v>
      </c>
      <c r="G23" s="62">
        <f aca="true" t="shared" si="10" ref="G23:G30">D23/10000</f>
        <v>1.9610373344858005</v>
      </c>
      <c r="H23" s="227">
        <f aca="true" t="shared" si="11" ref="H23:H30">D23/100000</f>
        <v>0.19610373344858006</v>
      </c>
      <c r="L23" s="13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75" t="str">
        <f t="shared" si="4"/>
        <v>Xylene</v>
      </c>
      <c r="B24" s="30">
        <f t="shared" si="5"/>
        <v>100</v>
      </c>
      <c r="C24" s="11">
        <f t="shared" si="6"/>
        <v>3.181288207283039</v>
      </c>
      <c r="D24" s="97">
        <f t="shared" si="7"/>
        <v>4185.905535898735</v>
      </c>
      <c r="E24" s="62">
        <f t="shared" si="8"/>
        <v>41.859055358987355</v>
      </c>
      <c r="F24" s="62">
        <f t="shared" si="9"/>
        <v>4.185905535898735</v>
      </c>
      <c r="G24" s="62">
        <f t="shared" si="10"/>
        <v>0.4185905535898735</v>
      </c>
      <c r="H24" s="227">
        <f t="shared" si="11"/>
        <v>0.04185905535898735</v>
      </c>
      <c r="L24" s="13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75" t="str">
        <f t="shared" si="4"/>
        <v>Ethyl Acetate</v>
      </c>
      <c r="B25" s="30">
        <f t="shared" si="5"/>
        <v>400</v>
      </c>
      <c r="C25" s="11">
        <f t="shared" si="6"/>
        <v>8.260547712532473</v>
      </c>
      <c r="D25" s="97">
        <f t="shared" si="7"/>
        <v>10869.141727016411</v>
      </c>
      <c r="E25" s="62">
        <f t="shared" si="8"/>
        <v>108.69141727016411</v>
      </c>
      <c r="F25" s="62">
        <f t="shared" si="9"/>
        <v>10.86914172701641</v>
      </c>
      <c r="G25" s="62">
        <f t="shared" si="10"/>
        <v>1.0869141727016411</v>
      </c>
      <c r="H25" s="227">
        <f t="shared" si="11"/>
        <v>0.10869141727016411</v>
      </c>
      <c r="L25" s="1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75" t="str">
        <f t="shared" si="4"/>
        <v>Benzene</v>
      </c>
      <c r="B26" s="30">
        <f t="shared" si="5"/>
        <v>0.5</v>
      </c>
      <c r="C26" s="11">
        <f t="shared" si="6"/>
        <v>2.3532897226852953</v>
      </c>
      <c r="D26" s="97">
        <f t="shared" si="7"/>
        <v>3096.4338456385467</v>
      </c>
      <c r="E26" s="62">
        <f t="shared" si="8"/>
        <v>30.964338456385466</v>
      </c>
      <c r="F26" s="62">
        <f t="shared" si="9"/>
        <v>3.0964338456385465</v>
      </c>
      <c r="G26" s="62">
        <f t="shared" si="10"/>
        <v>0.30964338456385465</v>
      </c>
      <c r="H26" s="227">
        <f t="shared" si="11"/>
        <v>0.03096433845638547</v>
      </c>
      <c r="L26" s="13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75">
        <f t="shared" si="4"/>
        <v>0</v>
      </c>
      <c r="B27" s="30">
        <f t="shared" si="5"/>
        <v>1000</v>
      </c>
      <c r="C27" s="11">
        <f t="shared" si="6"/>
        <v>9.652937360384534E-10</v>
      </c>
      <c r="D27" s="97">
        <f t="shared" si="7"/>
        <v>1.2701233368927017E-06</v>
      </c>
      <c r="E27" s="62">
        <f t="shared" si="8"/>
        <v>1.2701233368927017E-08</v>
      </c>
      <c r="F27" s="62">
        <f t="shared" si="9"/>
        <v>1.2701233368927016E-09</v>
      </c>
      <c r="G27" s="62">
        <f t="shared" si="10"/>
        <v>1.2701233368927017E-10</v>
      </c>
      <c r="H27" s="227">
        <f t="shared" si="11"/>
        <v>1.2701233368927017E-11</v>
      </c>
      <c r="L27" s="13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75">
        <f t="shared" si="4"/>
        <v>0</v>
      </c>
      <c r="B28" s="30">
        <f t="shared" si="5"/>
        <v>1000</v>
      </c>
      <c r="C28" s="11">
        <f t="shared" si="6"/>
        <v>9.652937360384534E-10</v>
      </c>
      <c r="D28" s="97">
        <f t="shared" si="7"/>
        <v>1.2701233368927017E-06</v>
      </c>
      <c r="E28" s="62">
        <f t="shared" si="8"/>
        <v>1.2701233368927017E-08</v>
      </c>
      <c r="F28" s="62">
        <f t="shared" si="9"/>
        <v>1.2701233368927016E-09</v>
      </c>
      <c r="G28" s="62">
        <f t="shared" si="10"/>
        <v>1.2701233368927017E-10</v>
      </c>
      <c r="H28" s="227">
        <f t="shared" si="11"/>
        <v>1.2701233368927017E-11</v>
      </c>
      <c r="L28" s="13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75">
        <f t="shared" si="4"/>
        <v>0</v>
      </c>
      <c r="B29" s="30">
        <f t="shared" si="5"/>
        <v>1000</v>
      </c>
      <c r="C29" s="11">
        <f t="shared" si="6"/>
        <v>9.652937360384534E-10</v>
      </c>
      <c r="D29" s="97">
        <f t="shared" si="7"/>
        <v>1.2701233368927017E-06</v>
      </c>
      <c r="E29" s="62">
        <f t="shared" si="8"/>
        <v>1.2701233368927017E-08</v>
      </c>
      <c r="F29" s="62">
        <f t="shared" si="9"/>
        <v>1.2701233368927016E-09</v>
      </c>
      <c r="G29" s="62">
        <f t="shared" si="10"/>
        <v>1.2701233368927017E-10</v>
      </c>
      <c r="H29" s="227">
        <f t="shared" si="11"/>
        <v>1.2701233368927017E-11</v>
      </c>
      <c r="L29" s="13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3.5" thickBot="1">
      <c r="A30" s="76">
        <f t="shared" si="4"/>
        <v>0</v>
      </c>
      <c r="B30" s="77">
        <f t="shared" si="5"/>
        <v>1000</v>
      </c>
      <c r="C30" s="72">
        <f t="shared" si="6"/>
        <v>9.652937360384534E-10</v>
      </c>
      <c r="D30" s="98">
        <f t="shared" si="7"/>
        <v>1.2701233368927017E-06</v>
      </c>
      <c r="E30" s="73">
        <f t="shared" si="8"/>
        <v>1.2701233368927017E-08</v>
      </c>
      <c r="F30" s="73">
        <f t="shared" si="9"/>
        <v>1.2701233368927016E-09</v>
      </c>
      <c r="G30" s="73">
        <f t="shared" si="10"/>
        <v>1.2701233368927017E-10</v>
      </c>
      <c r="H30" s="228">
        <f t="shared" si="11"/>
        <v>1.2701233368927017E-11</v>
      </c>
      <c r="L30" s="13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3" ht="12.75">
      <c r="A31" s="10"/>
      <c r="B31" s="3"/>
      <c r="C31" s="30"/>
      <c r="D31" s="11"/>
      <c r="E31" s="31"/>
      <c r="F31" s="32"/>
      <c r="G31" s="33"/>
      <c r="H31" s="33"/>
      <c r="I31" s="33"/>
      <c r="J31" s="18"/>
      <c r="K31" s="18"/>
      <c r="L31" s="4"/>
      <c r="M31" s="13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 thickBot="1">
      <c r="A32" s="10"/>
      <c r="B32" s="3"/>
      <c r="C32" s="30"/>
      <c r="D32" s="11"/>
      <c r="E32" s="31"/>
      <c r="F32" s="32"/>
      <c r="G32" s="33"/>
      <c r="H32" s="33"/>
      <c r="I32" s="33"/>
      <c r="J32" s="18"/>
      <c r="K32" s="18"/>
      <c r="L32" s="4"/>
      <c r="M32" s="13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54"/>
      <c r="B33" s="55" t="s">
        <v>19</v>
      </c>
      <c r="C33" s="56"/>
      <c r="D33" s="11"/>
      <c r="E33" s="31"/>
      <c r="F33" s="32"/>
      <c r="G33" s="33"/>
      <c r="H33" s="33"/>
      <c r="I33" s="33"/>
      <c r="J33" s="18"/>
      <c r="K33" s="18"/>
      <c r="L33" s="4"/>
      <c r="M33" s="13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57" t="s">
        <v>18</v>
      </c>
      <c r="B34" s="24" t="s">
        <v>17</v>
      </c>
      <c r="C34" s="58" t="s">
        <v>16</v>
      </c>
      <c r="D34" s="11"/>
      <c r="E34" s="31"/>
      <c r="F34" s="32"/>
      <c r="G34" s="33"/>
      <c r="H34" s="33"/>
      <c r="I34" s="33"/>
      <c r="J34" s="18"/>
      <c r="K34" s="18"/>
      <c r="L34" s="4"/>
      <c r="M34" s="13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59">
        <f aca="true" t="shared" si="12" ref="A35:A42">C7</f>
        <v>50</v>
      </c>
      <c r="B35" s="52">
        <f aca="true" t="shared" si="13" ref="B35:B42">A35/100</f>
        <v>0.5</v>
      </c>
      <c r="C35" s="60">
        <f aca="true" t="shared" si="14" ref="C35:C42">B35*E7</f>
        <v>46.05</v>
      </c>
      <c r="D35" s="11"/>
      <c r="E35" s="31"/>
      <c r="F35" s="32"/>
      <c r="G35" s="33"/>
      <c r="H35" s="33"/>
      <c r="I35" s="33"/>
      <c r="J35" s="18"/>
      <c r="K35" s="18"/>
      <c r="L35" s="4"/>
      <c r="M35" s="13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61">
        <f t="shared" si="12"/>
        <v>40</v>
      </c>
      <c r="B36" s="52">
        <f t="shared" si="13"/>
        <v>0.4</v>
      </c>
      <c r="C36" s="60">
        <f t="shared" si="14"/>
        <v>42.480000000000004</v>
      </c>
      <c r="D36" s="11"/>
      <c r="E36" s="31"/>
      <c r="F36" s="32"/>
      <c r="G36" s="33"/>
      <c r="H36" s="33"/>
      <c r="I36" s="33"/>
      <c r="J36" s="18"/>
      <c r="K36" s="18"/>
      <c r="L36" s="4"/>
      <c r="M36" s="13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61">
        <f t="shared" si="12"/>
        <v>8</v>
      </c>
      <c r="B37" s="52">
        <f t="shared" si="13"/>
        <v>0.08</v>
      </c>
      <c r="C37" s="60">
        <f t="shared" si="14"/>
        <v>7.048</v>
      </c>
      <c r="D37" s="11"/>
      <c r="E37" s="31"/>
      <c r="F37" s="32"/>
      <c r="G37" s="33"/>
      <c r="H37" s="33"/>
      <c r="I37" s="33"/>
      <c r="J37" s="18"/>
      <c r="K37" s="18"/>
      <c r="L37" s="4"/>
      <c r="M37" s="13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61">
        <f t="shared" si="12"/>
        <v>2</v>
      </c>
      <c r="B38" s="52">
        <f t="shared" si="13"/>
        <v>0.02</v>
      </c>
      <c r="C38" s="60">
        <f t="shared" si="14"/>
        <v>1.5619999999999998</v>
      </c>
      <c r="D38" s="11"/>
      <c r="E38" s="31"/>
      <c r="F38" s="32"/>
      <c r="G38" s="33"/>
      <c r="H38" s="33"/>
      <c r="I38" s="33"/>
      <c r="J38" s="18"/>
      <c r="K38" s="18"/>
      <c r="L38" s="4"/>
      <c r="M38" s="13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61">
        <f t="shared" si="12"/>
        <v>0.001</v>
      </c>
      <c r="B39" s="52">
        <f t="shared" si="13"/>
        <v>1E-05</v>
      </c>
      <c r="C39" s="60">
        <f t="shared" si="14"/>
        <v>0.01</v>
      </c>
      <c r="D39" s="11"/>
      <c r="E39" s="31"/>
      <c r="F39" s="32"/>
      <c r="G39" s="33"/>
      <c r="H39" s="33"/>
      <c r="I39" s="33"/>
      <c r="J39" s="18"/>
      <c r="K39" s="18"/>
      <c r="L39" s="4"/>
      <c r="M39" s="13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61">
        <f t="shared" si="12"/>
        <v>0.001</v>
      </c>
      <c r="B40" s="52">
        <f t="shared" si="13"/>
        <v>1E-05</v>
      </c>
      <c r="C40" s="60">
        <f t="shared" si="14"/>
        <v>0.01</v>
      </c>
      <c r="D40" s="11"/>
      <c r="E40" s="31"/>
      <c r="F40" s="32"/>
      <c r="G40" s="33"/>
      <c r="H40" s="33"/>
      <c r="I40" s="33"/>
      <c r="J40" s="18"/>
      <c r="K40" s="18"/>
      <c r="L40" s="4"/>
      <c r="M40" s="13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61">
        <f t="shared" si="12"/>
        <v>0.001</v>
      </c>
      <c r="B41" s="52">
        <f t="shared" si="13"/>
        <v>1E-05</v>
      </c>
      <c r="C41" s="60">
        <f t="shared" si="14"/>
        <v>0.01</v>
      </c>
      <c r="D41" s="11"/>
      <c r="E41" s="31"/>
      <c r="F41" s="32"/>
      <c r="G41" s="33"/>
      <c r="H41" s="33"/>
      <c r="I41" s="33"/>
      <c r="J41" s="18"/>
      <c r="K41" s="18"/>
      <c r="L41" s="4"/>
      <c r="M41" s="13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61">
        <f t="shared" si="12"/>
        <v>0.001</v>
      </c>
      <c r="B42" s="52">
        <f t="shared" si="13"/>
        <v>1E-05</v>
      </c>
      <c r="C42" s="60">
        <f t="shared" si="14"/>
        <v>0.01</v>
      </c>
      <c r="D42" s="11"/>
      <c r="E42" s="31"/>
      <c r="F42" s="32"/>
      <c r="G42" s="33"/>
      <c r="H42" s="33"/>
      <c r="I42" s="33"/>
      <c r="J42" s="18"/>
      <c r="K42" s="18"/>
      <c r="L42" s="4"/>
      <c r="M42" s="13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59"/>
      <c r="B43" s="52"/>
      <c r="C43" s="60"/>
      <c r="D43" s="11"/>
      <c r="E43" s="31"/>
      <c r="F43" s="32"/>
      <c r="G43" s="33"/>
      <c r="H43" s="33"/>
      <c r="I43" s="33"/>
      <c r="J43" s="18"/>
      <c r="K43" s="18"/>
      <c r="L43" s="4"/>
      <c r="M43" s="13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3.5" thickBot="1">
      <c r="A44" s="224"/>
      <c r="B44" s="225" t="s">
        <v>63</v>
      </c>
      <c r="C44" s="226">
        <f>SUM(C35:C42)</f>
        <v>97.18000000000002</v>
      </c>
      <c r="D44" s="11"/>
      <c r="E44" s="31"/>
      <c r="F44" s="32"/>
      <c r="G44" s="33"/>
      <c r="H44" s="33"/>
      <c r="I44" s="33"/>
      <c r="J44" s="18"/>
      <c r="K44" s="18"/>
      <c r="L44" s="4"/>
      <c r="M44" s="13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10"/>
      <c r="B45" s="3"/>
      <c r="C45" s="30"/>
      <c r="D45" s="11"/>
      <c r="E45" s="31"/>
      <c r="F45" s="32"/>
      <c r="G45" s="33"/>
      <c r="H45" s="33"/>
      <c r="I45" s="33"/>
      <c r="J45" s="18"/>
      <c r="K45" s="18"/>
      <c r="L45" s="4"/>
      <c r="M45" s="13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10"/>
      <c r="B46" s="3"/>
      <c r="C46" s="30"/>
      <c r="D46" s="11"/>
      <c r="E46" s="31"/>
      <c r="F46" s="34"/>
      <c r="G46" s="34"/>
      <c r="H46" s="33"/>
      <c r="I46" s="33"/>
      <c r="J46" s="18"/>
      <c r="K46" s="18"/>
      <c r="M46" s="13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29" t="s">
        <v>70</v>
      </c>
      <c r="B47" s="74"/>
      <c r="C47" s="9"/>
      <c r="D47" s="11"/>
      <c r="E47" s="31"/>
      <c r="F47" s="34"/>
      <c r="G47" s="34"/>
      <c r="H47" s="33"/>
      <c r="I47" s="33"/>
      <c r="J47" s="18"/>
      <c r="K47" s="18"/>
      <c r="L47" s="18"/>
      <c r="M47" s="13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.5" thickBot="1">
      <c r="A48" s="229"/>
      <c r="B48" s="74"/>
      <c r="C48" s="9"/>
      <c r="D48" s="11"/>
      <c r="E48" s="31"/>
      <c r="F48" s="34"/>
      <c r="G48" s="34"/>
      <c r="H48" s="33"/>
      <c r="I48" s="33"/>
      <c r="J48" s="18"/>
      <c r="K48" s="18"/>
      <c r="L48" s="18"/>
      <c r="M48" s="13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236" t="str">
        <f>A5</f>
        <v>CAS</v>
      </c>
      <c r="B49" s="237" t="str">
        <f>B5</f>
        <v>Chemical</v>
      </c>
      <c r="C49" s="238"/>
      <c r="D49" s="239"/>
      <c r="E49" s="31"/>
      <c r="F49" s="34"/>
      <c r="G49" s="34"/>
      <c r="H49" s="33"/>
      <c r="I49" s="33"/>
      <c r="J49" s="18"/>
      <c r="K49" s="18"/>
      <c r="L49" s="18"/>
      <c r="M49" s="13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240" t="str">
        <f aca="true" t="shared" si="15" ref="A50:B58">A6</f>
        <v>Number</v>
      </c>
      <c r="B50" s="232" t="str">
        <f t="shared" si="15"/>
        <v>Information</v>
      </c>
      <c r="C50" s="233" t="s">
        <v>3</v>
      </c>
      <c r="D50" s="241" t="s">
        <v>71</v>
      </c>
      <c r="E50" s="31"/>
      <c r="F50" s="34"/>
      <c r="G50" s="34"/>
      <c r="H50" s="33"/>
      <c r="I50" s="33"/>
      <c r="J50" s="18"/>
      <c r="K50" s="18"/>
      <c r="L50" s="18"/>
      <c r="M50" s="13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242" t="str">
        <f t="shared" si="15"/>
        <v>108-88-3</v>
      </c>
      <c r="B51" s="234" t="str">
        <f t="shared" si="15"/>
        <v>Toluene</v>
      </c>
      <c r="C51" s="235">
        <f>(D7*E7)/24.5</f>
        <v>187.9591836734694</v>
      </c>
      <c r="D51" s="243">
        <f aca="true" t="shared" si="16" ref="D51:D58">B35/C51</f>
        <v>0.0026601520086862104</v>
      </c>
      <c r="E51" s="31"/>
      <c r="F51" s="34"/>
      <c r="G51" s="34"/>
      <c r="H51" s="33"/>
      <c r="I51" s="33"/>
      <c r="J51" s="18"/>
      <c r="K51" s="18"/>
      <c r="L51" s="18"/>
      <c r="M51" s="13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242" t="str">
        <f t="shared" si="15"/>
        <v>106-42-3</v>
      </c>
      <c r="B52" s="234" t="str">
        <f t="shared" si="15"/>
        <v>Xylene</v>
      </c>
      <c r="C52" s="235">
        <f>(D8*E8)/24.5</f>
        <v>433.46938775510205</v>
      </c>
      <c r="D52" s="243">
        <f t="shared" si="16"/>
        <v>0.0009227871939736347</v>
      </c>
      <c r="E52" s="31"/>
      <c r="F52" s="34"/>
      <c r="G52" s="34"/>
      <c r="H52" s="33"/>
      <c r="I52" s="33"/>
      <c r="J52" s="18"/>
      <c r="K52" s="18"/>
      <c r="L52" s="18"/>
      <c r="M52" s="13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242" t="str">
        <f t="shared" si="15"/>
        <v>141-78-6</v>
      </c>
      <c r="B53" s="234" t="str">
        <f t="shared" si="15"/>
        <v>Ethyl Acetate</v>
      </c>
      <c r="C53" s="235">
        <f>(D11*E11)/24.5</f>
        <v>40816.32653061225</v>
      </c>
      <c r="D53" s="243">
        <f t="shared" si="16"/>
        <v>1.96E-06</v>
      </c>
      <c r="E53" s="31"/>
      <c r="F53" s="34"/>
      <c r="G53" s="34"/>
      <c r="H53" s="33"/>
      <c r="I53" s="33"/>
      <c r="J53" s="18"/>
      <c r="K53" s="18"/>
      <c r="L53" s="18"/>
      <c r="M53" s="13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242" t="str">
        <f t="shared" si="15"/>
        <v>71-43-2</v>
      </c>
      <c r="B54" s="234" t="str">
        <f t="shared" si="15"/>
        <v>Benzene</v>
      </c>
      <c r="C54" s="235">
        <f>(D12*E12)/24.5</f>
        <v>40816.32653061225</v>
      </c>
      <c r="D54" s="243">
        <f t="shared" si="16"/>
        <v>4.9E-07</v>
      </c>
      <c r="E54" s="31"/>
      <c r="F54" s="34"/>
      <c r="G54" s="34"/>
      <c r="H54" s="33"/>
      <c r="I54" s="33"/>
      <c r="J54" s="18"/>
      <c r="K54" s="18"/>
      <c r="L54" s="18"/>
      <c r="M54" s="13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>
      <c r="A55" s="242">
        <f t="shared" si="15"/>
        <v>0</v>
      </c>
      <c r="B55" s="234">
        <f t="shared" si="15"/>
        <v>0</v>
      </c>
      <c r="C55" s="235">
        <f>(D13*E13)/24.5</f>
        <v>40816.32653061225</v>
      </c>
      <c r="D55" s="243">
        <f t="shared" si="16"/>
        <v>2.45E-10</v>
      </c>
      <c r="E55" s="31"/>
      <c r="F55" s="34"/>
      <c r="G55" s="34"/>
      <c r="H55" s="33"/>
      <c r="I55" s="33"/>
      <c r="J55" s="18"/>
      <c r="K55" s="18"/>
      <c r="L55" s="18"/>
      <c r="M55" s="13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>
      <c r="A56" s="242">
        <f t="shared" si="15"/>
        <v>0</v>
      </c>
      <c r="B56" s="234">
        <f t="shared" si="15"/>
        <v>0</v>
      </c>
      <c r="C56" s="235">
        <f>(D14*E14)/24.5</f>
        <v>40816.32653061225</v>
      </c>
      <c r="D56" s="243">
        <f t="shared" si="16"/>
        <v>2.45E-10</v>
      </c>
      <c r="E56" s="31"/>
      <c r="F56" s="34"/>
      <c r="G56" s="34"/>
      <c r="H56" s="33"/>
      <c r="I56" s="33"/>
      <c r="J56" s="18"/>
      <c r="K56" s="18"/>
      <c r="L56" s="18"/>
      <c r="M56" s="13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242">
        <f>A13</f>
        <v>0</v>
      </c>
      <c r="B57" s="234">
        <f>B13</f>
        <v>0</v>
      </c>
      <c r="C57" s="235">
        <f>(D13*E13)/24.5</f>
        <v>40816.32653061225</v>
      </c>
      <c r="D57" s="243">
        <f t="shared" si="16"/>
        <v>2.45E-10</v>
      </c>
      <c r="E57" s="31"/>
      <c r="F57" s="34"/>
      <c r="G57" s="34"/>
      <c r="H57" s="33"/>
      <c r="I57" s="33"/>
      <c r="J57" s="18"/>
      <c r="K57" s="18"/>
      <c r="L57" s="18"/>
      <c r="M57" s="13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 thickBot="1">
      <c r="A58" s="244">
        <f t="shared" si="15"/>
        <v>0</v>
      </c>
      <c r="B58" s="245">
        <f t="shared" si="15"/>
        <v>0</v>
      </c>
      <c r="C58" s="246">
        <f>(D14*E14)/24.5</f>
        <v>40816.32653061225</v>
      </c>
      <c r="D58" s="247">
        <f t="shared" si="16"/>
        <v>2.45E-10</v>
      </c>
      <c r="E58" s="31"/>
      <c r="F58" s="34"/>
      <c r="G58" s="34"/>
      <c r="H58" s="33"/>
      <c r="I58" s="33"/>
      <c r="J58" s="18"/>
      <c r="K58" s="18"/>
      <c r="L58" s="18"/>
      <c r="M58" s="13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231"/>
      <c r="B59" s="231"/>
      <c r="C59" s="230"/>
      <c r="D59" s="230"/>
      <c r="E59" s="31"/>
      <c r="F59" s="34"/>
      <c r="G59" s="34"/>
      <c r="H59" s="33"/>
      <c r="I59" s="33"/>
      <c r="J59" s="18"/>
      <c r="K59" s="18"/>
      <c r="L59" s="18"/>
      <c r="M59" s="13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>
      <c r="A60" s="10"/>
      <c r="B60" s="3"/>
      <c r="C60" s="30"/>
      <c r="D60" s="230">
        <f>SUM(D51:D58)</f>
        <v>0.0035853901826598446</v>
      </c>
      <c r="E60" s="31"/>
      <c r="F60" s="34"/>
      <c r="G60" s="34"/>
      <c r="H60" s="33"/>
      <c r="I60" s="33"/>
      <c r="J60" s="18"/>
      <c r="K60" s="18"/>
      <c r="L60" s="18"/>
      <c r="M60" s="13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 thickBot="1">
      <c r="A61" s="10"/>
      <c r="B61" s="3"/>
      <c r="C61" s="30"/>
      <c r="D61" s="18"/>
      <c r="E61" s="31"/>
      <c r="F61" s="34"/>
      <c r="G61" s="34"/>
      <c r="H61" s="33"/>
      <c r="I61" s="33"/>
      <c r="J61" s="18"/>
      <c r="K61" s="18"/>
      <c r="L61" s="18"/>
      <c r="M61" s="13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>
      <c r="A62" s="63" t="s">
        <v>2</v>
      </c>
      <c r="B62" s="64"/>
      <c r="C62" s="65">
        <f>1/D60</f>
        <v>278.90967204527334</v>
      </c>
      <c r="D62" s="66" t="s">
        <v>1</v>
      </c>
      <c r="E62" s="31"/>
      <c r="F62" s="34"/>
      <c r="G62" s="34"/>
      <c r="H62" s="33"/>
      <c r="I62" s="33"/>
      <c r="J62" s="18"/>
      <c r="K62" s="18"/>
      <c r="L62" s="18"/>
      <c r="M62" s="13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.5" thickBot="1">
      <c r="A63" s="67" t="s">
        <v>0</v>
      </c>
      <c r="B63" s="68"/>
      <c r="C63" s="69">
        <f>(C62*24.5)/C44</f>
        <v>70.31577449175957</v>
      </c>
      <c r="D63" s="70"/>
      <c r="E63" s="31"/>
      <c r="F63" s="34"/>
      <c r="G63" s="34"/>
      <c r="H63" s="33"/>
      <c r="I63" s="33"/>
      <c r="J63" s="18"/>
      <c r="K63" s="18"/>
      <c r="L63" s="18"/>
      <c r="M63" s="13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10"/>
      <c r="B64" s="3"/>
      <c r="C64" s="30"/>
      <c r="D64" s="11"/>
      <c r="E64" s="31"/>
      <c r="F64" s="34"/>
      <c r="G64" s="34"/>
      <c r="H64" s="33"/>
      <c r="I64" s="33"/>
      <c r="J64" s="18"/>
      <c r="K64" s="18"/>
      <c r="L64" s="18"/>
      <c r="M64" s="13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279" t="s">
        <v>92</v>
      </c>
      <c r="B65" s="4"/>
      <c r="C65" s="4"/>
      <c r="D65" s="3"/>
      <c r="E65" s="3"/>
      <c r="F65" s="3"/>
      <c r="G65" s="4"/>
      <c r="H65" s="4"/>
      <c r="I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58.5" customHeight="1" thickBot="1">
      <c r="A66" s="453" t="s">
        <v>68</v>
      </c>
      <c r="B66" s="454"/>
      <c r="C66" s="454"/>
      <c r="D66" s="454"/>
      <c r="E66" s="216"/>
      <c r="F66" s="216"/>
      <c r="G66" s="4"/>
      <c r="H66" s="4"/>
      <c r="I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4.25" thickBot="1" thickTop="1">
      <c r="A67" s="10"/>
      <c r="B67" s="4"/>
      <c r="C67" s="217"/>
      <c r="D67" s="196"/>
      <c r="E67" s="4"/>
      <c r="F67" s="4"/>
      <c r="G67" s="4"/>
      <c r="H67" s="4"/>
      <c r="I67" s="4"/>
      <c r="J67" s="4"/>
      <c r="K67" s="4"/>
      <c r="L67" s="4"/>
      <c r="M67" s="13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13" ht="12.75">
      <c r="A68" s="205"/>
      <c r="B68" s="206"/>
      <c r="C68" s="207" t="s">
        <v>58</v>
      </c>
      <c r="D68" s="86"/>
      <c r="E68" s="197"/>
      <c r="F68" s="197"/>
      <c r="M68" s="1"/>
    </row>
    <row r="69" spans="1:6" ht="12.75">
      <c r="A69" s="208" t="str">
        <f aca="true" t="shared" si="17" ref="A69:B78">A5</f>
        <v>CAS</v>
      </c>
      <c r="B69" s="200" t="str">
        <f t="shared" si="17"/>
        <v>Chemical</v>
      </c>
      <c r="C69" s="201" t="s">
        <v>67</v>
      </c>
      <c r="D69" s="218" t="s">
        <v>35</v>
      </c>
      <c r="E69" s="198"/>
      <c r="F69" s="198"/>
    </row>
    <row r="70" spans="1:6" ht="12.75">
      <c r="A70" s="208" t="str">
        <f t="shared" si="17"/>
        <v>Number</v>
      </c>
      <c r="B70" s="200" t="str">
        <f t="shared" si="17"/>
        <v>Information</v>
      </c>
      <c r="C70" s="201" t="s">
        <v>5</v>
      </c>
      <c r="D70" s="218" t="s">
        <v>25</v>
      </c>
      <c r="E70" s="198"/>
      <c r="F70" s="198"/>
    </row>
    <row r="71" spans="1:6" ht="12.75">
      <c r="A71" s="214" t="str">
        <f t="shared" si="17"/>
        <v>108-88-3</v>
      </c>
      <c r="B71" s="215" t="str">
        <f t="shared" si="17"/>
        <v>Toluene</v>
      </c>
      <c r="C71" s="203"/>
      <c r="D71" s="96">
        <f aca="true" t="shared" si="18" ref="D71:D78">L7*$C$83/$C$84*D7</f>
        <v>3.1666062190348447</v>
      </c>
      <c r="E71" s="267"/>
      <c r="F71" s="268"/>
    </row>
    <row r="72" spans="1:6" ht="12.75">
      <c r="A72" s="214" t="str">
        <f t="shared" si="17"/>
        <v>106-42-3</v>
      </c>
      <c r="B72" s="215" t="str">
        <f t="shared" si="17"/>
        <v>Xylene</v>
      </c>
      <c r="C72" s="203"/>
      <c r="D72" s="96">
        <f t="shared" si="18"/>
        <v>0.6759236180347844</v>
      </c>
      <c r="E72" s="267"/>
      <c r="F72" s="268"/>
    </row>
    <row r="73" spans="1:6" ht="12.75">
      <c r="A73" s="214" t="str">
        <f t="shared" si="17"/>
        <v>141-78-6</v>
      </c>
      <c r="B73" s="215" t="str">
        <f t="shared" si="17"/>
        <v>Ethyl Acetate</v>
      </c>
      <c r="C73" s="203"/>
      <c r="D73" s="96">
        <f t="shared" si="18"/>
        <v>1.7551064012438118</v>
      </c>
      <c r="E73" s="267"/>
      <c r="F73" s="268"/>
    </row>
    <row r="74" spans="1:6" ht="12.75">
      <c r="A74" s="214" t="str">
        <f t="shared" si="17"/>
        <v>71-43-2</v>
      </c>
      <c r="B74" s="215" t="str">
        <f t="shared" si="17"/>
        <v>Benzene</v>
      </c>
      <c r="C74" s="203">
        <v>0.5</v>
      </c>
      <c r="D74" s="96">
        <f t="shared" si="18"/>
        <v>0.5</v>
      </c>
      <c r="E74" s="267"/>
      <c r="F74" s="268"/>
    </row>
    <row r="75" spans="1:6" ht="12.75">
      <c r="A75" s="214">
        <f t="shared" si="17"/>
        <v>0</v>
      </c>
      <c r="B75" s="215">
        <f t="shared" si="17"/>
        <v>0</v>
      </c>
      <c r="C75" s="203"/>
      <c r="D75" s="96">
        <f t="shared" si="18"/>
        <v>2.05094537815126E-10</v>
      </c>
      <c r="E75" s="267"/>
      <c r="F75" s="268"/>
    </row>
    <row r="76" spans="1:6" ht="12.75">
      <c r="A76" s="214">
        <f t="shared" si="17"/>
        <v>0</v>
      </c>
      <c r="B76" s="215">
        <f t="shared" si="17"/>
        <v>0</v>
      </c>
      <c r="C76" s="203"/>
      <c r="D76" s="96">
        <f t="shared" si="18"/>
        <v>2.05094537815126E-10</v>
      </c>
      <c r="E76" s="267"/>
      <c r="F76" s="268"/>
    </row>
    <row r="77" spans="1:6" ht="12.75">
      <c r="A77" s="214">
        <f t="shared" si="17"/>
        <v>0</v>
      </c>
      <c r="B77" s="215">
        <f t="shared" si="17"/>
        <v>0</v>
      </c>
      <c r="C77" s="203"/>
      <c r="D77" s="96">
        <f t="shared" si="18"/>
        <v>2.05094537815126E-10</v>
      </c>
      <c r="E77" s="267"/>
      <c r="F77" s="268"/>
    </row>
    <row r="78" spans="1:6" ht="12.75">
      <c r="A78" s="214">
        <f t="shared" si="17"/>
        <v>0</v>
      </c>
      <c r="B78" s="215">
        <f t="shared" si="17"/>
        <v>0</v>
      </c>
      <c r="C78" s="203"/>
      <c r="D78" s="96">
        <f t="shared" si="18"/>
        <v>2.05094537815126E-10</v>
      </c>
      <c r="E78" s="267"/>
      <c r="F78" s="268"/>
    </row>
    <row r="79" spans="1:6" ht="12.75">
      <c r="A79" s="210"/>
      <c r="B79" s="204"/>
      <c r="C79" s="204"/>
      <c r="D79" s="219"/>
      <c r="E79" s="8"/>
      <c r="F79" s="74"/>
    </row>
    <row r="80" spans="1:6" ht="13.5" thickBot="1">
      <c r="A80" s="211"/>
      <c r="B80" s="212"/>
      <c r="C80" s="212"/>
      <c r="D80" s="213">
        <f>SUM(D71:D79)</f>
        <v>6.097636239133819</v>
      </c>
      <c r="E80" s="8"/>
      <c r="F80" s="199"/>
    </row>
    <row r="81" spans="3:6" ht="12.75">
      <c r="C81" s="4"/>
      <c r="E81" s="23"/>
      <c r="F81" s="4"/>
    </row>
    <row r="82" spans="2:6" ht="12.75">
      <c r="B82" s="35" t="s">
        <v>59</v>
      </c>
      <c r="C82" s="36" t="str">
        <f>IF(COUNT(C71:C78)&gt;1,"INVALID - ONLY ONE MEASUREMENT ALLOWED",IF(COUNT(C71:C78)=0,"No Measurements","OK"))</f>
        <v>OK</v>
      </c>
      <c r="D82" s="254"/>
      <c r="E82" s="4"/>
      <c r="F82" s="4"/>
    </row>
    <row r="83" spans="2:6" ht="12.75">
      <c r="B83" s="35" t="s">
        <v>64</v>
      </c>
      <c r="C83" s="37">
        <f>IF((COUNT(C71:C78)=1),(C71/D7+C72/D8+C73/D9+C74/D10+C75/D11+C76/D12+C77/D13+C78/D14),IF(COUNT(C71:C78)=0,"No Measurements","INVALID - ONLY ONE MEASUREMENT ALLOWED"))</f>
        <v>1</v>
      </c>
      <c r="E83" s="4"/>
      <c r="F83" s="4"/>
    </row>
    <row r="84" spans="2:6" ht="12.75">
      <c r="B84" s="87" t="s">
        <v>65</v>
      </c>
      <c r="C84" s="38">
        <f>IF(COUNT(C71:C78)&lt;&gt;1,C83,IF(C71,L7,IF(C72,L8,IF(C73,L9,IF(C74,L10,IF(C75,L11,IF(C76,L12,IF(C77,L13,L14))))))))</f>
        <v>1</v>
      </c>
      <c r="E84" s="4"/>
      <c r="F84" s="4"/>
    </row>
    <row r="85" spans="3:6" ht="12.75">
      <c r="C85" s="25"/>
      <c r="D85" s="4"/>
      <c r="E85" s="4"/>
      <c r="F85" s="4"/>
    </row>
    <row r="86" spans="1:6" ht="40.5" customHeight="1">
      <c r="A86" s="455" t="s">
        <v>66</v>
      </c>
      <c r="B86" s="455"/>
      <c r="C86" s="455"/>
      <c r="D86" s="455"/>
      <c r="E86" s="88"/>
      <c r="F86" s="88"/>
    </row>
    <row r="87" spans="3:6" ht="12.75">
      <c r="C87" s="88"/>
      <c r="D87" s="88"/>
      <c r="E87" s="88"/>
      <c r="F87" s="88"/>
    </row>
    <row r="88" spans="3:6" ht="12.75">
      <c r="C88" s="88"/>
      <c r="D88" s="88"/>
      <c r="E88" s="88"/>
      <c r="F88" s="88"/>
    </row>
    <row r="89" spans="1:6" ht="13.5" thickBot="1">
      <c r="A89" s="451" t="s">
        <v>78</v>
      </c>
      <c r="B89" s="451"/>
      <c r="C89" s="451"/>
      <c r="D89" s="451"/>
      <c r="E89" s="451"/>
      <c r="F89" s="88"/>
    </row>
    <row r="90" spans="1:6" ht="13.5" thickTop="1">
      <c r="A90" s="252"/>
      <c r="C90" s="88"/>
      <c r="D90" s="88"/>
      <c r="E90" s="88"/>
      <c r="F90" s="88"/>
    </row>
    <row r="91" spans="1:5" ht="12.75">
      <c r="A91" s="452" t="s">
        <v>90</v>
      </c>
      <c r="B91" s="452"/>
      <c r="C91" s="452"/>
      <c r="D91" s="452"/>
      <c r="E91" s="452"/>
    </row>
    <row r="92" spans="1:5" ht="38.25" customHeight="1" thickBot="1">
      <c r="A92" s="450" t="s">
        <v>79</v>
      </c>
      <c r="B92" s="450"/>
      <c r="C92" s="450"/>
      <c r="D92" s="450"/>
      <c r="E92" s="450"/>
    </row>
    <row r="93" spans="1:5" ht="12.75" customHeight="1" thickBot="1" thickTop="1">
      <c r="A93" s="253"/>
      <c r="B93" s="253"/>
      <c r="C93" s="253"/>
      <c r="D93" s="253"/>
      <c r="E93" s="253"/>
    </row>
    <row r="94" spans="2:3" ht="13.5" thickBot="1">
      <c r="B94" s="251" t="s">
        <v>75</v>
      </c>
      <c r="C94" s="276">
        <v>5.2</v>
      </c>
    </row>
    <row r="95" ht="13.5" thickBot="1"/>
    <row r="96" spans="1:7" ht="12.75">
      <c r="A96" s="265" t="str">
        <f>A5</f>
        <v>CAS</v>
      </c>
      <c r="B96" s="258" t="str">
        <f>B5</f>
        <v>Chemical</v>
      </c>
      <c r="C96" s="260" t="s">
        <v>60</v>
      </c>
      <c r="D96" s="260" t="s">
        <v>74</v>
      </c>
      <c r="E96" s="374" t="s">
        <v>88</v>
      </c>
      <c r="F96" s="374" t="s">
        <v>61</v>
      </c>
      <c r="G96" s="270" t="s">
        <v>77</v>
      </c>
    </row>
    <row r="97" spans="1:7" ht="12.75">
      <c r="A97" s="265" t="str">
        <f aca="true" t="shared" si="19" ref="A97:B105">A6</f>
        <v>Number</v>
      </c>
      <c r="B97" s="261" t="str">
        <f t="shared" si="19"/>
        <v>Information</v>
      </c>
      <c r="C97" s="257" t="s">
        <v>73</v>
      </c>
      <c r="D97" s="257" t="s">
        <v>38</v>
      </c>
      <c r="E97" s="372" t="s">
        <v>89</v>
      </c>
      <c r="F97" s="372" t="s">
        <v>87</v>
      </c>
      <c r="G97" s="271" t="s">
        <v>76</v>
      </c>
    </row>
    <row r="98" spans="1:7" ht="12.75">
      <c r="A98" s="266" t="str">
        <f t="shared" si="19"/>
        <v>108-88-3</v>
      </c>
      <c r="B98" s="209" t="str">
        <f t="shared" si="19"/>
        <v>Toluene</v>
      </c>
      <c r="C98" s="277">
        <v>1</v>
      </c>
      <c r="D98" s="2">
        <f>J7</f>
        <v>0.5193170098786783</v>
      </c>
      <c r="E98" s="373">
        <f>D98/C98</f>
        <v>0.5193170098786783</v>
      </c>
      <c r="F98" s="373">
        <f>E98/$E$107</f>
        <v>0.6066198940075109</v>
      </c>
      <c r="G98" s="375">
        <f>$C$94*F98*C98</f>
        <v>3.154423448839057</v>
      </c>
    </row>
    <row r="99" spans="1:7" ht="12.75">
      <c r="A99" s="266" t="str">
        <f t="shared" si="19"/>
        <v>106-42-3</v>
      </c>
      <c r="B99" s="209" t="str">
        <f t="shared" si="19"/>
        <v>Xylene</v>
      </c>
      <c r="C99" s="277">
        <v>1</v>
      </c>
      <c r="D99" s="2">
        <f aca="true" t="shared" si="20" ref="D99:D105">J8</f>
        <v>0.1108501051106979</v>
      </c>
      <c r="E99" s="373">
        <f aca="true" t="shared" si="21" ref="E99:E105">D99/C99</f>
        <v>0.1108501051106979</v>
      </c>
      <c r="F99" s="373">
        <f aca="true" t="shared" si="22" ref="F99:F105">E99/$E$107</f>
        <v>0.1294852233488026</v>
      </c>
      <c r="G99" s="375">
        <f>$C$94*F99*C99</f>
        <v>0.6733231614137736</v>
      </c>
    </row>
    <row r="100" spans="1:7" ht="12.75">
      <c r="A100" s="266" t="str">
        <f t="shared" si="19"/>
        <v>141-78-6</v>
      </c>
      <c r="B100" s="209" t="str">
        <f t="shared" si="19"/>
        <v>Ethyl Acetate</v>
      </c>
      <c r="C100" s="277">
        <v>2</v>
      </c>
      <c r="D100" s="2">
        <f t="shared" si="20"/>
        <v>0.28783389700746204</v>
      </c>
      <c r="E100" s="373">
        <f t="shared" si="21"/>
        <v>0.14391694850373102</v>
      </c>
      <c r="F100" s="373">
        <f t="shared" si="22"/>
        <v>0.16811096572325487</v>
      </c>
      <c r="G100" s="375">
        <f aca="true" t="shared" si="23" ref="G100:G105">$C$94*F100*C100</f>
        <v>1.7483540435218508</v>
      </c>
    </row>
    <row r="101" spans="1:7" ht="12.75">
      <c r="A101" s="266" t="str">
        <f t="shared" si="19"/>
        <v>71-43-2</v>
      </c>
      <c r="B101" s="209" t="str">
        <f t="shared" si="19"/>
        <v>Benzene</v>
      </c>
      <c r="C101" s="277">
        <v>1</v>
      </c>
      <c r="D101" s="2">
        <f t="shared" si="20"/>
        <v>0.08199898786862135</v>
      </c>
      <c r="E101" s="373">
        <f t="shared" si="21"/>
        <v>0.08199898786862135</v>
      </c>
      <c r="F101" s="373">
        <f t="shared" si="22"/>
        <v>0.09578391692043155</v>
      </c>
      <c r="G101" s="375">
        <f t="shared" si="23"/>
        <v>0.49807636798624405</v>
      </c>
    </row>
    <row r="102" spans="1:7" ht="12.75">
      <c r="A102" s="266">
        <f t="shared" si="19"/>
        <v>0</v>
      </c>
      <c r="B102" s="209">
        <f t="shared" si="19"/>
        <v>0</v>
      </c>
      <c r="C102" s="277">
        <v>10000000</v>
      </c>
      <c r="D102" s="2">
        <f t="shared" si="20"/>
        <v>3.3635089036446045E-11</v>
      </c>
      <c r="E102" s="373">
        <f t="shared" si="21"/>
        <v>3.3635089036446045E-18</v>
      </c>
      <c r="F102" s="373">
        <f t="shared" si="22"/>
        <v>3.928951634183667E-18</v>
      </c>
      <c r="G102" s="375">
        <f t="shared" si="23"/>
        <v>2.043054849775507E-10</v>
      </c>
    </row>
    <row r="103" spans="1:7" ht="12.75">
      <c r="A103" s="266">
        <f t="shared" si="19"/>
        <v>0</v>
      </c>
      <c r="B103" s="209">
        <f t="shared" si="19"/>
        <v>0</v>
      </c>
      <c r="C103" s="277">
        <v>10000000</v>
      </c>
      <c r="D103" s="2">
        <f t="shared" si="20"/>
        <v>3.3635089036446045E-11</v>
      </c>
      <c r="E103" s="373">
        <f t="shared" si="21"/>
        <v>3.3635089036446045E-18</v>
      </c>
      <c r="F103" s="373">
        <f t="shared" si="22"/>
        <v>3.928951634183667E-18</v>
      </c>
      <c r="G103" s="375">
        <f t="shared" si="23"/>
        <v>2.043054849775507E-10</v>
      </c>
    </row>
    <row r="104" spans="1:7" ht="12.75">
      <c r="A104" s="266">
        <f t="shared" si="19"/>
        <v>0</v>
      </c>
      <c r="B104" s="209">
        <f t="shared" si="19"/>
        <v>0</v>
      </c>
      <c r="C104" s="277">
        <v>10000000</v>
      </c>
      <c r="D104" s="2">
        <f t="shared" si="20"/>
        <v>3.3635089036446045E-11</v>
      </c>
      <c r="E104" s="373">
        <f t="shared" si="21"/>
        <v>3.3635089036446045E-18</v>
      </c>
      <c r="F104" s="373">
        <f t="shared" si="22"/>
        <v>3.928951634183667E-18</v>
      </c>
      <c r="G104" s="375">
        <f t="shared" si="23"/>
        <v>2.043054849775507E-10</v>
      </c>
    </row>
    <row r="105" spans="1:7" ht="13.5" thickBot="1">
      <c r="A105" s="266">
        <f t="shared" si="19"/>
        <v>0</v>
      </c>
      <c r="B105" s="262">
        <f t="shared" si="19"/>
        <v>0</v>
      </c>
      <c r="C105" s="278">
        <v>10000000</v>
      </c>
      <c r="D105" s="44">
        <f t="shared" si="20"/>
        <v>3.3635089036446045E-11</v>
      </c>
      <c r="E105" s="376">
        <f t="shared" si="21"/>
        <v>3.3635089036446045E-18</v>
      </c>
      <c r="F105" s="376">
        <f t="shared" si="22"/>
        <v>3.928951634183667E-18</v>
      </c>
      <c r="G105" s="377">
        <f t="shared" si="23"/>
        <v>2.043054849775507E-10</v>
      </c>
    </row>
    <row r="106" ht="13.5" thickBot="1">
      <c r="G106" s="380"/>
    </row>
    <row r="107" spans="4:7" ht="13.5" thickBot="1">
      <c r="D107" s="248">
        <f>SUM(D98:D106)</f>
        <v>1</v>
      </c>
      <c r="E107">
        <f>SUM(E98:E106)</f>
        <v>0.8560830513617287</v>
      </c>
      <c r="F107" s="255">
        <f>SUM(F98:F105)</f>
        <v>1</v>
      </c>
      <c r="G107" s="273">
        <f>SUM(G98:G105)</f>
        <v>6.07417702257815</v>
      </c>
    </row>
    <row r="108" ht="13.5" thickBot="1"/>
    <row r="109" spans="6:7" ht="13.5" thickBot="1">
      <c r="F109" s="251" t="s">
        <v>84</v>
      </c>
      <c r="G109" s="378">
        <f>G107/C63</f>
        <v>0.08638427246918817</v>
      </c>
    </row>
    <row r="110" spans="6:7" ht="13.5" thickBot="1">
      <c r="F110" s="251" t="s">
        <v>85</v>
      </c>
      <c r="G110" s="379">
        <f>C94/G107</f>
        <v>0.8560830513617284</v>
      </c>
    </row>
    <row r="113" spans="1:5" ht="13.5" thickBot="1">
      <c r="A113" s="451" t="s">
        <v>72</v>
      </c>
      <c r="B113" s="451"/>
      <c r="C113" s="451"/>
      <c r="D113" s="451"/>
      <c r="E113" s="451"/>
    </row>
    <row r="114" ht="13.5" thickTop="1"/>
    <row r="115" spans="1:5" ht="12.75">
      <c r="A115" s="452" t="s">
        <v>90</v>
      </c>
      <c r="B115" s="452"/>
      <c r="C115" s="452"/>
      <c r="D115" s="452"/>
      <c r="E115" s="452"/>
    </row>
    <row r="116" spans="1:5" ht="38.25" customHeight="1" thickBot="1">
      <c r="A116" s="450" t="s">
        <v>91</v>
      </c>
      <c r="B116" s="450"/>
      <c r="C116" s="450"/>
      <c r="D116" s="450"/>
      <c r="E116" s="450"/>
    </row>
    <row r="117" spans="1:5" ht="17.25" customHeight="1" thickBot="1" thickTop="1">
      <c r="A117" s="264"/>
      <c r="B117" s="264"/>
      <c r="C117" s="264"/>
      <c r="D117" s="264"/>
      <c r="E117" s="264"/>
    </row>
    <row r="118" spans="2:3" ht="13.5" thickBot="1">
      <c r="B118" s="251" t="s">
        <v>83</v>
      </c>
      <c r="C118" s="276">
        <v>5</v>
      </c>
    </row>
    <row r="119" ht="13.5" thickBot="1"/>
    <row r="120" spans="1:6" ht="12.75">
      <c r="A120" s="258" t="str">
        <f aca="true" t="shared" si="24" ref="A120:B129">A5</f>
        <v>CAS</v>
      </c>
      <c r="B120" s="259" t="str">
        <f t="shared" si="24"/>
        <v>Chemical</v>
      </c>
      <c r="C120" s="260" t="s">
        <v>60</v>
      </c>
      <c r="D120" s="260" t="s">
        <v>74</v>
      </c>
      <c r="E120" s="260" t="s">
        <v>86</v>
      </c>
      <c r="F120" s="270" t="s">
        <v>82</v>
      </c>
    </row>
    <row r="121" spans="1:6" ht="13.5" customHeight="1">
      <c r="A121" s="261" t="str">
        <f t="shared" si="24"/>
        <v>Number</v>
      </c>
      <c r="B121" s="256" t="str">
        <f t="shared" si="24"/>
        <v>Information</v>
      </c>
      <c r="C121" s="257" t="s">
        <v>73</v>
      </c>
      <c r="D121" s="257" t="s">
        <v>38</v>
      </c>
      <c r="E121" s="257" t="s">
        <v>76</v>
      </c>
      <c r="F121" s="271" t="s">
        <v>81</v>
      </c>
    </row>
    <row r="122" spans="1:6" ht="12.75">
      <c r="A122" s="209" t="str">
        <f t="shared" si="24"/>
        <v>108-88-3</v>
      </c>
      <c r="B122" s="202" t="str">
        <f t="shared" si="24"/>
        <v>Toluene</v>
      </c>
      <c r="C122" s="277">
        <v>1</v>
      </c>
      <c r="D122" s="2">
        <f>J7</f>
        <v>0.5193170098786783</v>
      </c>
      <c r="E122" s="269">
        <f>$C$118*D122</f>
        <v>2.5965850493933917</v>
      </c>
      <c r="F122" s="274">
        <f>E122/C122</f>
        <v>2.5965850493933917</v>
      </c>
    </row>
    <row r="123" spans="1:6" ht="12.75">
      <c r="A123" s="209" t="str">
        <f t="shared" si="24"/>
        <v>106-42-3</v>
      </c>
      <c r="B123" s="202" t="str">
        <f t="shared" si="24"/>
        <v>Xylene</v>
      </c>
      <c r="C123" s="277">
        <v>1</v>
      </c>
      <c r="D123" s="2">
        <f aca="true" t="shared" si="25" ref="D123:D129">J8</f>
        <v>0.1108501051106979</v>
      </c>
      <c r="E123" s="269">
        <f aca="true" t="shared" si="26" ref="E123:E129">$C$118*D123</f>
        <v>0.5542505255534895</v>
      </c>
      <c r="F123" s="274">
        <f>E123/C123</f>
        <v>0.5542505255534895</v>
      </c>
    </row>
    <row r="124" spans="1:6" ht="12.75">
      <c r="A124" s="209" t="str">
        <f t="shared" si="24"/>
        <v>141-78-6</v>
      </c>
      <c r="B124" s="202" t="str">
        <f t="shared" si="24"/>
        <v>Ethyl Acetate</v>
      </c>
      <c r="C124" s="277">
        <v>2</v>
      </c>
      <c r="D124" s="2">
        <f t="shared" si="25"/>
        <v>0.28783389700746204</v>
      </c>
      <c r="E124" s="269">
        <f t="shared" si="26"/>
        <v>1.4391694850373102</v>
      </c>
      <c r="F124" s="274">
        <f aca="true" t="shared" si="27" ref="F124:F129">E124/C124</f>
        <v>0.7195847425186551</v>
      </c>
    </row>
    <row r="125" spans="1:6" ht="12.75">
      <c r="A125" s="209" t="str">
        <f t="shared" si="24"/>
        <v>71-43-2</v>
      </c>
      <c r="B125" s="202" t="str">
        <f t="shared" si="24"/>
        <v>Benzene</v>
      </c>
      <c r="C125" s="277">
        <v>1</v>
      </c>
      <c r="D125" s="2">
        <f t="shared" si="25"/>
        <v>0.08199898786862135</v>
      </c>
      <c r="E125" s="269">
        <f t="shared" si="26"/>
        <v>0.40999493934310677</v>
      </c>
      <c r="F125" s="274">
        <f t="shared" si="27"/>
        <v>0.40999493934310677</v>
      </c>
    </row>
    <row r="126" spans="1:6" ht="12.75">
      <c r="A126" s="209">
        <f t="shared" si="24"/>
        <v>0</v>
      </c>
      <c r="B126" s="202">
        <f t="shared" si="24"/>
        <v>0</v>
      </c>
      <c r="C126" s="277">
        <v>10000000</v>
      </c>
      <c r="D126" s="2">
        <f t="shared" si="25"/>
        <v>3.3635089036446045E-11</v>
      </c>
      <c r="E126" s="269">
        <f t="shared" si="26"/>
        <v>1.6817544518223022E-10</v>
      </c>
      <c r="F126" s="274">
        <f t="shared" si="27"/>
        <v>1.6817544518223022E-17</v>
      </c>
    </row>
    <row r="127" spans="1:6" ht="12.75">
      <c r="A127" s="209">
        <f t="shared" si="24"/>
        <v>0</v>
      </c>
      <c r="B127" s="202">
        <f t="shared" si="24"/>
        <v>0</v>
      </c>
      <c r="C127" s="277">
        <v>10000000</v>
      </c>
      <c r="D127" s="2">
        <f t="shared" si="25"/>
        <v>3.3635089036446045E-11</v>
      </c>
      <c r="E127" s="269">
        <f t="shared" si="26"/>
        <v>1.6817544518223022E-10</v>
      </c>
      <c r="F127" s="274">
        <f t="shared" si="27"/>
        <v>1.6817544518223022E-17</v>
      </c>
    </row>
    <row r="128" spans="1:6" ht="12.75">
      <c r="A128" s="209">
        <f t="shared" si="24"/>
        <v>0</v>
      </c>
      <c r="B128" s="202">
        <f t="shared" si="24"/>
        <v>0</v>
      </c>
      <c r="C128" s="277">
        <v>10000000</v>
      </c>
      <c r="D128" s="2">
        <f t="shared" si="25"/>
        <v>3.3635089036446045E-11</v>
      </c>
      <c r="E128" s="269">
        <f t="shared" si="26"/>
        <v>1.6817544518223022E-10</v>
      </c>
      <c r="F128" s="274">
        <f t="shared" si="27"/>
        <v>1.6817544518223022E-17</v>
      </c>
    </row>
    <row r="129" spans="1:6" ht="13.5" thickBot="1">
      <c r="A129" s="262">
        <f t="shared" si="24"/>
        <v>0</v>
      </c>
      <c r="B129" s="263">
        <f t="shared" si="24"/>
        <v>0</v>
      </c>
      <c r="C129" s="278">
        <v>10000000</v>
      </c>
      <c r="D129" s="44">
        <f t="shared" si="25"/>
        <v>3.3635089036446045E-11</v>
      </c>
      <c r="E129" s="272">
        <f t="shared" si="26"/>
        <v>1.6817544518223022E-10</v>
      </c>
      <c r="F129" s="275">
        <f t="shared" si="27"/>
        <v>1.6817544518223022E-17</v>
      </c>
    </row>
    <row r="131" spans="4:5" ht="12.75">
      <c r="D131" s="248">
        <f>SUM(D122:D130)</f>
        <v>1</v>
      </c>
      <c r="E131" s="248">
        <f>SUM(E122:E130)</f>
        <v>5.000000000000001</v>
      </c>
    </row>
    <row r="132" ht="13.5" thickBot="1"/>
    <row r="133" spans="5:6" ht="13.5" thickBot="1">
      <c r="E133" s="251" t="s">
        <v>80</v>
      </c>
      <c r="F133" s="273">
        <f>SUM(F122:F130)</f>
        <v>4.280415256808643</v>
      </c>
    </row>
    <row r="134" ht="13.5" thickBot="1"/>
    <row r="135" spans="5:6" ht="13.5" thickBot="1">
      <c r="E135" s="251" t="s">
        <v>85</v>
      </c>
      <c r="F135" s="273">
        <f>F133/C118</f>
        <v>0.8560830513617287</v>
      </c>
    </row>
  </sheetData>
  <mergeCells count="16">
    <mergeCell ref="A92:E92"/>
    <mergeCell ref="A113:E113"/>
    <mergeCell ref="A115:E115"/>
    <mergeCell ref="A116:E116"/>
    <mergeCell ref="A66:D66"/>
    <mergeCell ref="A86:D86"/>
    <mergeCell ref="A89:E89"/>
    <mergeCell ref="A91:E91"/>
    <mergeCell ref="A2:L2"/>
    <mergeCell ref="I17:K17"/>
    <mergeCell ref="D20:H20"/>
    <mergeCell ref="D21:D22"/>
    <mergeCell ref="E21:E22"/>
    <mergeCell ref="F21:F22"/>
    <mergeCell ref="G21:G22"/>
    <mergeCell ref="H21:H2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A1" sqref="A1:IV16384"/>
    </sheetView>
  </sheetViews>
  <sheetFormatPr defaultColWidth="9.140625" defaultRowHeight="12.75"/>
  <cols>
    <col min="1" max="1" width="13.421875" style="0" customWidth="1"/>
    <col min="2" max="2" width="28.00390625" style="0" customWidth="1"/>
    <col min="3" max="3" width="20.421875" style="0" customWidth="1"/>
    <col min="4" max="4" width="14.7109375" style="0" customWidth="1"/>
    <col min="5" max="5" width="12.00390625" style="0" bestFit="1" customWidth="1"/>
    <col min="6" max="6" width="14.7109375" style="0" bestFit="1" customWidth="1"/>
    <col min="7" max="7" width="11.57421875" style="0" customWidth="1"/>
    <col min="8" max="8" width="13.57421875" style="0" customWidth="1"/>
    <col min="9" max="9" width="12.00390625" style="0" customWidth="1"/>
    <col min="10" max="10" width="12.57421875" style="0" customWidth="1"/>
    <col min="11" max="11" width="13.8515625" style="0" customWidth="1"/>
    <col min="12" max="12" width="15.7109375" style="0" customWidth="1"/>
    <col min="13" max="13" width="37.421875" style="0" customWidth="1"/>
    <col min="14" max="14" width="12.140625" style="0" bestFit="1" customWidth="1"/>
    <col min="15" max="15" width="10.8515625" style="0" bestFit="1" customWidth="1"/>
    <col min="16" max="16" width="15.8515625" style="0" bestFit="1" customWidth="1"/>
  </cols>
  <sheetData>
    <row r="1" spans="1:23" ht="23.25" customHeight="1" thickBot="1">
      <c r="A1" s="49" t="s">
        <v>57</v>
      </c>
      <c r="C1" s="45" t="s">
        <v>56</v>
      </c>
      <c r="D1" s="46"/>
      <c r="E1" s="46"/>
      <c r="F1" s="46"/>
      <c r="G1" s="47"/>
      <c r="H1" s="47"/>
      <c r="I1" s="47"/>
      <c r="J1" s="47"/>
      <c r="K1" s="48"/>
      <c r="L1" s="81"/>
      <c r="M1" s="83"/>
      <c r="N1" s="84"/>
      <c r="O1" s="84"/>
      <c r="P1" s="85"/>
      <c r="Q1" s="4"/>
      <c r="R1" s="4"/>
      <c r="S1" s="4"/>
      <c r="T1" s="4"/>
      <c r="U1" s="4"/>
      <c r="V1" s="4"/>
      <c r="W1" s="4"/>
    </row>
    <row r="2" spans="1:23" ht="38.25" customHeight="1" thickBot="1" thickTop="1">
      <c r="A2" s="456" t="s">
        <v>62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7"/>
      <c r="Q2" s="4"/>
      <c r="R2" s="4"/>
      <c r="S2" s="4"/>
      <c r="T2" s="4"/>
      <c r="U2" s="4"/>
      <c r="V2" s="4"/>
      <c r="W2" s="4"/>
    </row>
    <row r="3" spans="1:23" ht="14.25" thickBot="1" thickTop="1">
      <c r="A3" s="14"/>
      <c r="B3" s="15"/>
      <c r="C3" s="16" t="s">
        <v>49</v>
      </c>
      <c r="D3" s="16" t="s">
        <v>55</v>
      </c>
      <c r="E3" s="16" t="s">
        <v>54</v>
      </c>
      <c r="F3" s="16" t="s">
        <v>53</v>
      </c>
      <c r="G3" s="16" t="s">
        <v>52</v>
      </c>
      <c r="H3" s="16" t="s">
        <v>51</v>
      </c>
      <c r="I3" s="16" t="s">
        <v>50</v>
      </c>
      <c r="J3" s="16" t="s">
        <v>49</v>
      </c>
      <c r="K3" s="16" t="s">
        <v>47</v>
      </c>
      <c r="L3" s="82" t="s">
        <v>46</v>
      </c>
      <c r="Q3" s="4"/>
      <c r="R3" s="4"/>
      <c r="S3" s="4"/>
      <c r="T3" s="4"/>
      <c r="U3" s="4"/>
      <c r="V3" s="4"/>
      <c r="W3" s="4"/>
    </row>
    <row r="4" spans="1:23" ht="12.75">
      <c r="A4" s="39"/>
      <c r="B4" s="40"/>
      <c r="C4" s="40"/>
      <c r="D4" s="40"/>
      <c r="E4" s="40"/>
      <c r="F4" s="40"/>
      <c r="G4" s="41"/>
      <c r="H4" s="41" t="s">
        <v>48</v>
      </c>
      <c r="I4" s="41"/>
      <c r="J4" s="41" t="s">
        <v>48</v>
      </c>
      <c r="K4" s="42" t="s">
        <v>47</v>
      </c>
      <c r="L4" s="220" t="s">
        <v>46</v>
      </c>
      <c r="Q4" s="4"/>
      <c r="R4" s="4"/>
      <c r="S4" s="4"/>
      <c r="T4" s="4"/>
      <c r="U4" s="4"/>
      <c r="V4" s="4"/>
      <c r="W4" s="4"/>
    </row>
    <row r="5" spans="1:23" ht="12.75">
      <c r="A5" s="43" t="s">
        <v>45</v>
      </c>
      <c r="B5" s="7" t="s">
        <v>13</v>
      </c>
      <c r="C5" s="7" t="s">
        <v>44</v>
      </c>
      <c r="D5" s="7" t="s">
        <v>43</v>
      </c>
      <c r="E5" s="7" t="s">
        <v>42</v>
      </c>
      <c r="F5" s="7" t="s">
        <v>41</v>
      </c>
      <c r="G5" s="6" t="s">
        <v>40</v>
      </c>
      <c r="H5" s="6" t="s">
        <v>39</v>
      </c>
      <c r="I5" s="6" t="s">
        <v>11</v>
      </c>
      <c r="J5" s="6" t="s">
        <v>38</v>
      </c>
      <c r="K5" s="5" t="s">
        <v>37</v>
      </c>
      <c r="L5" s="221" t="s">
        <v>36</v>
      </c>
      <c r="Q5" s="4"/>
      <c r="R5" s="4"/>
      <c r="S5" s="4"/>
      <c r="T5" s="4"/>
      <c r="U5" s="4"/>
      <c r="V5" s="4"/>
      <c r="W5" s="4"/>
    </row>
    <row r="6" spans="1:23" ht="12.75">
      <c r="A6" s="43" t="s">
        <v>34</v>
      </c>
      <c r="B6" s="7" t="s">
        <v>6</v>
      </c>
      <c r="C6" s="7" t="s">
        <v>33</v>
      </c>
      <c r="D6" s="7" t="s">
        <v>32</v>
      </c>
      <c r="E6" s="7" t="s">
        <v>32</v>
      </c>
      <c r="F6" s="7" t="s">
        <v>32</v>
      </c>
      <c r="G6" s="6" t="s">
        <v>31</v>
      </c>
      <c r="H6" s="6" t="s">
        <v>30</v>
      </c>
      <c r="I6" s="6" t="s">
        <v>29</v>
      </c>
      <c r="J6" s="6" t="s">
        <v>28</v>
      </c>
      <c r="K6" s="5" t="s">
        <v>27</v>
      </c>
      <c r="L6" s="221" t="s">
        <v>26</v>
      </c>
      <c r="Q6" s="4"/>
      <c r="R6" s="4"/>
      <c r="S6" s="4"/>
      <c r="T6" s="4"/>
      <c r="U6" s="4"/>
      <c r="V6" s="4"/>
      <c r="W6" s="4"/>
    </row>
    <row r="7" spans="1:23" ht="12.75">
      <c r="A7" s="89" t="s">
        <v>24</v>
      </c>
      <c r="B7" s="90" t="s">
        <v>23</v>
      </c>
      <c r="C7" s="90">
        <v>50</v>
      </c>
      <c r="D7" s="91">
        <v>50</v>
      </c>
      <c r="E7" s="90">
        <v>92.1</v>
      </c>
      <c r="F7" s="90">
        <v>28.44</v>
      </c>
      <c r="G7" s="2">
        <f aca="true" t="shared" si="0" ref="G7:G14">+C7/E7</f>
        <v>0.5428881650380022</v>
      </c>
      <c r="H7" s="2">
        <f aca="true" t="shared" si="1" ref="H7:H14">+G7/$G$16</f>
        <v>0.5240465450805937</v>
      </c>
      <c r="I7" s="2">
        <f aca="true" t="shared" si="2" ref="I7:I14">H7*F7</f>
        <v>14.903883742092084</v>
      </c>
      <c r="J7" s="2">
        <f>I7/I16</f>
        <v>0.5193170098786783</v>
      </c>
      <c r="K7" s="50">
        <f aca="true" t="shared" si="3" ref="K7:K14">+I7/D7</f>
        <v>0.29807767484184167</v>
      </c>
      <c r="L7" s="222">
        <f>K7/MAX(K7:K14)</f>
        <v>0.0633321243806969</v>
      </c>
      <c r="Q7" s="4"/>
      <c r="R7" s="4"/>
      <c r="S7" s="4"/>
      <c r="T7" s="4"/>
      <c r="U7" s="4"/>
      <c r="V7" s="4"/>
      <c r="W7" s="4"/>
    </row>
    <row r="8" spans="1:23" ht="12.75">
      <c r="A8" s="89" t="s">
        <v>154</v>
      </c>
      <c r="B8" s="91" t="s">
        <v>153</v>
      </c>
      <c r="C8" s="91">
        <v>40</v>
      </c>
      <c r="D8" s="91">
        <v>100</v>
      </c>
      <c r="E8" s="91">
        <v>106.2</v>
      </c>
      <c r="F8" s="91">
        <v>8.75</v>
      </c>
      <c r="G8" s="2">
        <f t="shared" si="0"/>
        <v>0.3766478342749529</v>
      </c>
      <c r="H8" s="2">
        <f t="shared" si="1"/>
        <v>0.3635757951180616</v>
      </c>
      <c r="I8" s="2">
        <f t="shared" si="2"/>
        <v>3.181288207283039</v>
      </c>
      <c r="J8" s="2">
        <f>I8/I16</f>
        <v>0.1108501051106979</v>
      </c>
      <c r="K8" s="50">
        <f t="shared" si="3"/>
        <v>0.03181288207283039</v>
      </c>
      <c r="L8" s="222">
        <f>K8/MAX(K7:K14)</f>
        <v>0.006759236180347844</v>
      </c>
      <c r="Q8" s="4"/>
      <c r="R8" s="4"/>
      <c r="S8" s="4"/>
      <c r="T8" s="4"/>
      <c r="U8" s="4"/>
      <c r="V8" s="4"/>
      <c r="W8" s="4"/>
    </row>
    <row r="9" spans="1:23" ht="12.75">
      <c r="A9" s="89" t="s">
        <v>155</v>
      </c>
      <c r="B9" s="91" t="s">
        <v>113</v>
      </c>
      <c r="C9" s="91">
        <v>8</v>
      </c>
      <c r="D9" s="91">
        <v>400</v>
      </c>
      <c r="E9" s="91">
        <v>88.1</v>
      </c>
      <c r="F9" s="91">
        <v>94.24</v>
      </c>
      <c r="G9" s="2">
        <f t="shared" si="0"/>
        <v>0.09080590238365495</v>
      </c>
      <c r="H9" s="2">
        <f t="shared" si="1"/>
        <v>0.0876543687662614</v>
      </c>
      <c r="I9" s="2">
        <f t="shared" si="2"/>
        <v>8.260547712532473</v>
      </c>
      <c r="J9" s="2">
        <f>I9/I16</f>
        <v>0.28783389700746204</v>
      </c>
      <c r="K9" s="50">
        <f t="shared" si="3"/>
        <v>0.020651369281331183</v>
      </c>
      <c r="L9" s="222">
        <f>K9/MAX(K7:K14)</f>
        <v>0.0043877660031095295</v>
      </c>
      <c r="Q9" s="4"/>
      <c r="R9" s="4"/>
      <c r="S9" s="4"/>
      <c r="T9" s="4"/>
      <c r="U9" s="4"/>
      <c r="V9" s="4"/>
      <c r="W9" s="4"/>
    </row>
    <row r="10" spans="1:23" ht="12.75">
      <c r="A10" s="89" t="s">
        <v>22</v>
      </c>
      <c r="B10" s="91" t="s">
        <v>21</v>
      </c>
      <c r="C10" s="91">
        <v>2</v>
      </c>
      <c r="D10" s="91">
        <v>0.5</v>
      </c>
      <c r="E10" s="91">
        <v>78.1</v>
      </c>
      <c r="F10" s="91">
        <v>95.2</v>
      </c>
      <c r="G10" s="2">
        <f t="shared" si="0"/>
        <v>0.025608194622279132</v>
      </c>
      <c r="H10" s="2">
        <f t="shared" si="1"/>
        <v>0.02471942986013966</v>
      </c>
      <c r="I10" s="2">
        <f t="shared" si="2"/>
        <v>2.3532897226852953</v>
      </c>
      <c r="J10" s="2">
        <f>I10/I16</f>
        <v>0.08199898786862135</v>
      </c>
      <c r="K10" s="50">
        <f t="shared" si="3"/>
        <v>4.706579445370591</v>
      </c>
      <c r="L10" s="222">
        <f>K10/MAX(K7:K14)</f>
        <v>1</v>
      </c>
      <c r="Q10" s="4"/>
      <c r="R10" s="4"/>
      <c r="S10" s="4"/>
      <c r="T10" s="4"/>
      <c r="U10" s="4"/>
      <c r="V10" s="4"/>
      <c r="W10" s="4"/>
    </row>
    <row r="11" spans="1:23" ht="12.75">
      <c r="A11" s="89"/>
      <c r="B11" s="92"/>
      <c r="C11" s="91">
        <v>0.001</v>
      </c>
      <c r="D11" s="91">
        <v>1000</v>
      </c>
      <c r="E11" s="91">
        <v>1000</v>
      </c>
      <c r="F11" s="91">
        <v>0.001</v>
      </c>
      <c r="G11" s="2">
        <f t="shared" si="0"/>
        <v>1E-06</v>
      </c>
      <c r="H11" s="2">
        <f t="shared" si="1"/>
        <v>9.652937360384534E-07</v>
      </c>
      <c r="I11" s="2">
        <f t="shared" si="2"/>
        <v>9.652937360384534E-10</v>
      </c>
      <c r="J11" s="2">
        <f>I11/I16</f>
        <v>3.3635089036446045E-11</v>
      </c>
      <c r="K11" s="50">
        <f t="shared" si="3"/>
        <v>9.652937360384534E-13</v>
      </c>
      <c r="L11" s="222">
        <f>K11/MAX(K7:K14)</f>
        <v>2.05094537815126E-13</v>
      </c>
      <c r="Q11" s="4"/>
      <c r="R11" s="4"/>
      <c r="S11" s="4"/>
      <c r="T11" s="4"/>
      <c r="U11" s="4"/>
      <c r="V11" s="4"/>
      <c r="W11" s="4"/>
    </row>
    <row r="12" spans="1:23" ht="12.75">
      <c r="A12" s="89"/>
      <c r="B12" s="91"/>
      <c r="C12" s="91">
        <v>0.001</v>
      </c>
      <c r="D12" s="91">
        <v>1000</v>
      </c>
      <c r="E12" s="91">
        <v>1000</v>
      </c>
      <c r="F12" s="91">
        <v>0.001</v>
      </c>
      <c r="G12" s="2">
        <f t="shared" si="0"/>
        <v>1E-06</v>
      </c>
      <c r="H12" s="2">
        <f t="shared" si="1"/>
        <v>9.652937360384534E-07</v>
      </c>
      <c r="I12" s="2">
        <f t="shared" si="2"/>
        <v>9.652937360384534E-10</v>
      </c>
      <c r="J12" s="2">
        <f>I12/I16</f>
        <v>3.3635089036446045E-11</v>
      </c>
      <c r="K12" s="50">
        <f t="shared" si="3"/>
        <v>9.652937360384534E-13</v>
      </c>
      <c r="L12" s="222">
        <f>K12/MAX(K7:K14)</f>
        <v>2.05094537815126E-13</v>
      </c>
      <c r="Q12" s="4"/>
      <c r="R12" s="4"/>
      <c r="S12" s="4"/>
      <c r="T12" s="4"/>
      <c r="U12" s="4"/>
      <c r="V12" s="4"/>
      <c r="W12" s="4"/>
    </row>
    <row r="13" spans="1:23" ht="12.75">
      <c r="A13" s="89"/>
      <c r="B13" s="91"/>
      <c r="C13" s="91">
        <v>0.001</v>
      </c>
      <c r="D13" s="91">
        <v>1000</v>
      </c>
      <c r="E13" s="91">
        <v>1000</v>
      </c>
      <c r="F13" s="91">
        <v>0.001</v>
      </c>
      <c r="G13" s="2">
        <f t="shared" si="0"/>
        <v>1E-06</v>
      </c>
      <c r="H13" s="2">
        <f t="shared" si="1"/>
        <v>9.652937360384534E-07</v>
      </c>
      <c r="I13" s="2">
        <f t="shared" si="2"/>
        <v>9.652937360384534E-10</v>
      </c>
      <c r="J13" s="2">
        <f>I13/I16</f>
        <v>3.3635089036446045E-11</v>
      </c>
      <c r="K13" s="50">
        <f t="shared" si="3"/>
        <v>9.652937360384534E-13</v>
      </c>
      <c r="L13" s="222">
        <f>K13/MAX(K7:K14)</f>
        <v>2.05094537815126E-13</v>
      </c>
      <c r="Q13" s="4"/>
      <c r="R13" s="4"/>
      <c r="S13" s="4"/>
      <c r="T13" s="4"/>
      <c r="U13" s="4"/>
      <c r="V13" s="4"/>
      <c r="W13" s="4"/>
    </row>
    <row r="14" spans="1:23" ht="13.5" thickBot="1">
      <c r="A14" s="93"/>
      <c r="B14" s="94"/>
      <c r="C14" s="94">
        <v>0.001</v>
      </c>
      <c r="D14" s="95">
        <v>1000</v>
      </c>
      <c r="E14" s="94">
        <v>1000</v>
      </c>
      <c r="F14" s="95">
        <v>0.001</v>
      </c>
      <c r="G14" s="44">
        <f t="shared" si="0"/>
        <v>1E-06</v>
      </c>
      <c r="H14" s="44">
        <f t="shared" si="1"/>
        <v>9.652937360384534E-07</v>
      </c>
      <c r="I14" s="44">
        <f t="shared" si="2"/>
        <v>9.652937360384534E-10</v>
      </c>
      <c r="J14" s="44">
        <f>I14/I16</f>
        <v>3.3635089036446045E-11</v>
      </c>
      <c r="K14" s="51">
        <f t="shared" si="3"/>
        <v>9.652937360384534E-13</v>
      </c>
      <c r="L14" s="223">
        <f>K14/MAX(K7:K14)</f>
        <v>2.05094537815126E-13</v>
      </c>
      <c r="Q14" s="4"/>
      <c r="R14" s="4"/>
      <c r="S14" s="4"/>
      <c r="T14" s="4"/>
      <c r="U14" s="4"/>
      <c r="V14" s="4"/>
      <c r="W14" s="4"/>
    </row>
    <row r="15" spans="1:23" ht="12.75">
      <c r="A15" s="10"/>
      <c r="B15" s="3"/>
      <c r="C15" s="3"/>
      <c r="D15" s="19"/>
      <c r="E15" s="3"/>
      <c r="F15" s="3"/>
      <c r="G15" s="11"/>
      <c r="H15" s="11"/>
      <c r="I15" s="11"/>
      <c r="J15" s="11"/>
      <c r="K15" s="12"/>
      <c r="L15" s="17"/>
      <c r="Q15" s="4"/>
      <c r="R15" s="4"/>
      <c r="S15" s="4"/>
      <c r="T15" s="4"/>
      <c r="U15" s="4"/>
      <c r="V15" s="4"/>
      <c r="W15" s="4"/>
    </row>
    <row r="16" spans="1:23" ht="12.75">
      <c r="A16" s="10"/>
      <c r="B16" s="20" t="s">
        <v>20</v>
      </c>
      <c r="C16" s="20">
        <f>SUM(C7:C15)</f>
        <v>100.00400000000002</v>
      </c>
      <c r="D16" s="20"/>
      <c r="E16" s="20"/>
      <c r="F16" s="20"/>
      <c r="G16" s="21">
        <f>SUM(G7:G14)</f>
        <v>1.0359540963188887</v>
      </c>
      <c r="H16" s="21">
        <f>SUM(H7:H14)</f>
        <v>1.0000000000000004</v>
      </c>
      <c r="I16" s="21">
        <f>SUM(I7:I14)</f>
        <v>28.699009388454066</v>
      </c>
      <c r="J16" s="11"/>
      <c r="K16" s="4"/>
      <c r="L16" s="4"/>
      <c r="Q16" s="4"/>
      <c r="R16" s="4"/>
      <c r="S16" s="4"/>
      <c r="T16" s="4"/>
      <c r="U16" s="4"/>
      <c r="V16" s="4"/>
      <c r="W16" s="4"/>
    </row>
    <row r="17" spans="1:23" ht="12.75">
      <c r="A17" s="22"/>
      <c r="B17" s="23"/>
      <c r="C17" s="23"/>
      <c r="D17" s="23"/>
      <c r="E17" s="23"/>
      <c r="F17" s="23"/>
      <c r="G17" s="23"/>
      <c r="H17" s="23"/>
      <c r="I17" s="458"/>
      <c r="J17" s="458"/>
      <c r="K17" s="458"/>
      <c r="L17" s="250"/>
      <c r="Q17" s="4"/>
      <c r="R17" s="4"/>
      <c r="S17" s="4"/>
      <c r="T17" s="4"/>
      <c r="U17" s="4"/>
      <c r="V17" s="4"/>
      <c r="W17" s="4"/>
    </row>
    <row r="18" spans="1:22" ht="12.75">
      <c r="A18" s="26" t="s">
        <v>15</v>
      </c>
      <c r="B18" s="4"/>
      <c r="C18" s="3"/>
      <c r="D18" s="3"/>
      <c r="E18" s="3"/>
      <c r="F18" s="4"/>
      <c r="G18" s="4"/>
      <c r="H18" s="4"/>
      <c r="L18" s="249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3.5" thickBot="1">
      <c r="A19" s="26"/>
      <c r="B19" s="4"/>
      <c r="C19" s="3"/>
      <c r="D19" s="3"/>
      <c r="E19" s="3"/>
      <c r="F19" s="4"/>
      <c r="G19" s="4"/>
      <c r="H19" s="4"/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6.5" thickBot="1">
      <c r="A20" s="78"/>
      <c r="B20" s="79"/>
      <c r="C20" s="80"/>
      <c r="D20" s="459" t="s">
        <v>14</v>
      </c>
      <c r="E20" s="459"/>
      <c r="F20" s="459"/>
      <c r="G20" s="459"/>
      <c r="H20" s="460"/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3.5" thickTop="1">
      <c r="A21" s="71" t="s">
        <v>13</v>
      </c>
      <c r="B21" s="27" t="s">
        <v>12</v>
      </c>
      <c r="C21" s="28" t="s">
        <v>11</v>
      </c>
      <c r="D21" s="461" t="s">
        <v>10</v>
      </c>
      <c r="E21" s="461" t="s">
        <v>9</v>
      </c>
      <c r="F21" s="461" t="s">
        <v>8</v>
      </c>
      <c r="G21" s="461" t="s">
        <v>7</v>
      </c>
      <c r="H21" s="462" t="s">
        <v>69</v>
      </c>
      <c r="L21" s="53"/>
      <c r="M21" s="29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71" t="s">
        <v>6</v>
      </c>
      <c r="B22" s="27" t="s">
        <v>5</v>
      </c>
      <c r="C22" s="27" t="s">
        <v>4</v>
      </c>
      <c r="D22" s="461"/>
      <c r="E22" s="461"/>
      <c r="F22" s="461"/>
      <c r="G22" s="461"/>
      <c r="H22" s="462"/>
      <c r="L22" s="13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75" t="str">
        <f aca="true" t="shared" si="4" ref="A23:A30">B7</f>
        <v>Toluene</v>
      </c>
      <c r="B23" s="30">
        <f aca="true" t="shared" si="5" ref="B23:B30">D7</f>
        <v>50</v>
      </c>
      <c r="C23" s="11">
        <f aca="true" t="shared" si="6" ref="C23:C30">I7</f>
        <v>14.903883742092084</v>
      </c>
      <c r="D23" s="97">
        <f aca="true" t="shared" si="7" ref="D23:D30">C23/760*10^6</f>
        <v>19610.373344858006</v>
      </c>
      <c r="E23" s="62">
        <f aca="true" t="shared" si="8" ref="E23:E30">D23/100</f>
        <v>196.10373344858007</v>
      </c>
      <c r="F23" s="62">
        <f aca="true" t="shared" si="9" ref="F23:F30">D23/1000</f>
        <v>19.610373344858004</v>
      </c>
      <c r="G23" s="62">
        <f aca="true" t="shared" si="10" ref="G23:G30">D23/10000</f>
        <v>1.9610373344858005</v>
      </c>
      <c r="H23" s="227">
        <f aca="true" t="shared" si="11" ref="H23:H30">D23/100000</f>
        <v>0.19610373344858006</v>
      </c>
      <c r="L23" s="13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75" t="str">
        <f t="shared" si="4"/>
        <v>Xylene</v>
      </c>
      <c r="B24" s="30">
        <f t="shared" si="5"/>
        <v>100</v>
      </c>
      <c r="C24" s="11">
        <f t="shared" si="6"/>
        <v>3.181288207283039</v>
      </c>
      <c r="D24" s="97">
        <f t="shared" si="7"/>
        <v>4185.905535898735</v>
      </c>
      <c r="E24" s="62">
        <f t="shared" si="8"/>
        <v>41.859055358987355</v>
      </c>
      <c r="F24" s="62">
        <f t="shared" si="9"/>
        <v>4.185905535898735</v>
      </c>
      <c r="G24" s="62">
        <f t="shared" si="10"/>
        <v>0.4185905535898735</v>
      </c>
      <c r="H24" s="227">
        <f t="shared" si="11"/>
        <v>0.04185905535898735</v>
      </c>
      <c r="L24" s="13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75" t="str">
        <f t="shared" si="4"/>
        <v>Ethyl Acetate</v>
      </c>
      <c r="B25" s="30">
        <f t="shared" si="5"/>
        <v>400</v>
      </c>
      <c r="C25" s="11">
        <f t="shared" si="6"/>
        <v>8.260547712532473</v>
      </c>
      <c r="D25" s="97">
        <f t="shared" si="7"/>
        <v>10869.141727016411</v>
      </c>
      <c r="E25" s="62">
        <f t="shared" si="8"/>
        <v>108.69141727016411</v>
      </c>
      <c r="F25" s="62">
        <f t="shared" si="9"/>
        <v>10.86914172701641</v>
      </c>
      <c r="G25" s="62">
        <f t="shared" si="10"/>
        <v>1.0869141727016411</v>
      </c>
      <c r="H25" s="227">
        <f t="shared" si="11"/>
        <v>0.10869141727016411</v>
      </c>
      <c r="L25" s="1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75" t="str">
        <f t="shared" si="4"/>
        <v>Benzene</v>
      </c>
      <c r="B26" s="30">
        <f t="shared" si="5"/>
        <v>0.5</v>
      </c>
      <c r="C26" s="11">
        <f t="shared" si="6"/>
        <v>2.3532897226852953</v>
      </c>
      <c r="D26" s="97">
        <f t="shared" si="7"/>
        <v>3096.4338456385467</v>
      </c>
      <c r="E26" s="62">
        <f t="shared" si="8"/>
        <v>30.964338456385466</v>
      </c>
      <c r="F26" s="62">
        <f t="shared" si="9"/>
        <v>3.0964338456385465</v>
      </c>
      <c r="G26" s="62">
        <f t="shared" si="10"/>
        <v>0.30964338456385465</v>
      </c>
      <c r="H26" s="227">
        <f t="shared" si="11"/>
        <v>0.03096433845638547</v>
      </c>
      <c r="L26" s="13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75">
        <f t="shared" si="4"/>
        <v>0</v>
      </c>
      <c r="B27" s="30">
        <f t="shared" si="5"/>
        <v>1000</v>
      </c>
      <c r="C27" s="11">
        <f t="shared" si="6"/>
        <v>9.652937360384534E-10</v>
      </c>
      <c r="D27" s="97">
        <f t="shared" si="7"/>
        <v>1.2701233368927017E-06</v>
      </c>
      <c r="E27" s="62">
        <f t="shared" si="8"/>
        <v>1.2701233368927017E-08</v>
      </c>
      <c r="F27" s="62">
        <f t="shared" si="9"/>
        <v>1.2701233368927016E-09</v>
      </c>
      <c r="G27" s="62">
        <f t="shared" si="10"/>
        <v>1.2701233368927017E-10</v>
      </c>
      <c r="H27" s="227">
        <f t="shared" si="11"/>
        <v>1.2701233368927017E-11</v>
      </c>
      <c r="L27" s="13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75">
        <f t="shared" si="4"/>
        <v>0</v>
      </c>
      <c r="B28" s="30">
        <f t="shared" si="5"/>
        <v>1000</v>
      </c>
      <c r="C28" s="11">
        <f t="shared" si="6"/>
        <v>9.652937360384534E-10</v>
      </c>
      <c r="D28" s="97">
        <f t="shared" si="7"/>
        <v>1.2701233368927017E-06</v>
      </c>
      <c r="E28" s="62">
        <f t="shared" si="8"/>
        <v>1.2701233368927017E-08</v>
      </c>
      <c r="F28" s="62">
        <f t="shared" si="9"/>
        <v>1.2701233368927016E-09</v>
      </c>
      <c r="G28" s="62">
        <f t="shared" si="10"/>
        <v>1.2701233368927017E-10</v>
      </c>
      <c r="H28" s="227">
        <f t="shared" si="11"/>
        <v>1.2701233368927017E-11</v>
      </c>
      <c r="L28" s="13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75">
        <f t="shared" si="4"/>
        <v>0</v>
      </c>
      <c r="B29" s="30">
        <f t="shared" si="5"/>
        <v>1000</v>
      </c>
      <c r="C29" s="11">
        <f t="shared" si="6"/>
        <v>9.652937360384534E-10</v>
      </c>
      <c r="D29" s="97">
        <f t="shared" si="7"/>
        <v>1.2701233368927017E-06</v>
      </c>
      <c r="E29" s="62">
        <f t="shared" si="8"/>
        <v>1.2701233368927017E-08</v>
      </c>
      <c r="F29" s="62">
        <f t="shared" si="9"/>
        <v>1.2701233368927016E-09</v>
      </c>
      <c r="G29" s="62">
        <f t="shared" si="10"/>
        <v>1.2701233368927017E-10</v>
      </c>
      <c r="H29" s="227">
        <f t="shared" si="11"/>
        <v>1.2701233368927017E-11</v>
      </c>
      <c r="L29" s="13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3.5" thickBot="1">
      <c r="A30" s="76">
        <f t="shared" si="4"/>
        <v>0</v>
      </c>
      <c r="B30" s="77">
        <f t="shared" si="5"/>
        <v>1000</v>
      </c>
      <c r="C30" s="72">
        <f t="shared" si="6"/>
        <v>9.652937360384534E-10</v>
      </c>
      <c r="D30" s="98">
        <f t="shared" si="7"/>
        <v>1.2701233368927017E-06</v>
      </c>
      <c r="E30" s="73">
        <f t="shared" si="8"/>
        <v>1.2701233368927017E-08</v>
      </c>
      <c r="F30" s="73">
        <f t="shared" si="9"/>
        <v>1.2701233368927016E-09</v>
      </c>
      <c r="G30" s="73">
        <f t="shared" si="10"/>
        <v>1.2701233368927017E-10</v>
      </c>
      <c r="H30" s="228">
        <f t="shared" si="11"/>
        <v>1.2701233368927017E-11</v>
      </c>
      <c r="L30" s="13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3" ht="12.75">
      <c r="A31" s="10"/>
      <c r="B31" s="3"/>
      <c r="C31" s="30"/>
      <c r="D31" s="11"/>
      <c r="E31" s="31"/>
      <c r="F31" s="32"/>
      <c r="G31" s="33"/>
      <c r="H31" s="33"/>
      <c r="I31" s="33"/>
      <c r="J31" s="18"/>
      <c r="K31" s="18"/>
      <c r="L31" s="4"/>
      <c r="M31" s="13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 thickBot="1">
      <c r="A32" s="10"/>
      <c r="B32" s="3"/>
      <c r="C32" s="30"/>
      <c r="D32" s="11"/>
      <c r="E32" s="31"/>
      <c r="F32" s="32"/>
      <c r="G32" s="33"/>
      <c r="H32" s="33"/>
      <c r="I32" s="33"/>
      <c r="J32" s="18"/>
      <c r="K32" s="18"/>
      <c r="L32" s="4"/>
      <c r="M32" s="13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54"/>
      <c r="B33" s="55" t="s">
        <v>19</v>
      </c>
      <c r="C33" s="56"/>
      <c r="D33" s="11"/>
      <c r="E33" s="31"/>
      <c r="F33" s="32"/>
      <c r="G33" s="33"/>
      <c r="H33" s="33"/>
      <c r="I33" s="33"/>
      <c r="J33" s="18"/>
      <c r="K33" s="18"/>
      <c r="L33" s="4"/>
      <c r="M33" s="13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57" t="s">
        <v>18</v>
      </c>
      <c r="B34" s="24" t="s">
        <v>17</v>
      </c>
      <c r="C34" s="58" t="s">
        <v>16</v>
      </c>
      <c r="D34" s="11"/>
      <c r="E34" s="31"/>
      <c r="F34" s="32"/>
      <c r="G34" s="33"/>
      <c r="H34" s="33"/>
      <c r="I34" s="33"/>
      <c r="J34" s="18"/>
      <c r="K34" s="18"/>
      <c r="L34" s="4"/>
      <c r="M34" s="13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59">
        <f aca="true" t="shared" si="12" ref="A35:A42">C7</f>
        <v>50</v>
      </c>
      <c r="B35" s="52">
        <f aca="true" t="shared" si="13" ref="B35:B42">A35/100</f>
        <v>0.5</v>
      </c>
      <c r="C35" s="60">
        <f aca="true" t="shared" si="14" ref="C35:C42">B35*E7</f>
        <v>46.05</v>
      </c>
      <c r="D35" s="11"/>
      <c r="E35" s="31"/>
      <c r="F35" s="32"/>
      <c r="G35" s="33"/>
      <c r="H35" s="33"/>
      <c r="I35" s="33"/>
      <c r="J35" s="18"/>
      <c r="K35" s="18"/>
      <c r="L35" s="4"/>
      <c r="M35" s="13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61">
        <f t="shared" si="12"/>
        <v>40</v>
      </c>
      <c r="B36" s="52">
        <f t="shared" si="13"/>
        <v>0.4</v>
      </c>
      <c r="C36" s="60">
        <f t="shared" si="14"/>
        <v>42.480000000000004</v>
      </c>
      <c r="D36" s="11"/>
      <c r="E36" s="31"/>
      <c r="F36" s="32"/>
      <c r="G36" s="33"/>
      <c r="H36" s="33"/>
      <c r="I36" s="33"/>
      <c r="J36" s="18"/>
      <c r="K36" s="18"/>
      <c r="L36" s="4"/>
      <c r="M36" s="13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61">
        <f t="shared" si="12"/>
        <v>8</v>
      </c>
      <c r="B37" s="52">
        <f t="shared" si="13"/>
        <v>0.08</v>
      </c>
      <c r="C37" s="60">
        <f t="shared" si="14"/>
        <v>7.048</v>
      </c>
      <c r="D37" s="11"/>
      <c r="E37" s="31"/>
      <c r="F37" s="32"/>
      <c r="G37" s="33"/>
      <c r="H37" s="33"/>
      <c r="I37" s="33"/>
      <c r="J37" s="18"/>
      <c r="K37" s="18"/>
      <c r="L37" s="4"/>
      <c r="M37" s="13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61">
        <f t="shared" si="12"/>
        <v>2</v>
      </c>
      <c r="B38" s="52">
        <f t="shared" si="13"/>
        <v>0.02</v>
      </c>
      <c r="C38" s="60">
        <f t="shared" si="14"/>
        <v>1.5619999999999998</v>
      </c>
      <c r="D38" s="11"/>
      <c r="E38" s="31"/>
      <c r="F38" s="32"/>
      <c r="G38" s="33"/>
      <c r="H38" s="33"/>
      <c r="I38" s="33"/>
      <c r="J38" s="18"/>
      <c r="K38" s="18"/>
      <c r="L38" s="4"/>
      <c r="M38" s="13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61">
        <f t="shared" si="12"/>
        <v>0.001</v>
      </c>
      <c r="B39" s="52">
        <f t="shared" si="13"/>
        <v>1E-05</v>
      </c>
      <c r="C39" s="60">
        <f t="shared" si="14"/>
        <v>0.01</v>
      </c>
      <c r="D39" s="11"/>
      <c r="E39" s="31"/>
      <c r="F39" s="32"/>
      <c r="G39" s="33"/>
      <c r="H39" s="33"/>
      <c r="I39" s="33"/>
      <c r="J39" s="18"/>
      <c r="K39" s="18"/>
      <c r="L39" s="4"/>
      <c r="M39" s="13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61">
        <f t="shared" si="12"/>
        <v>0.001</v>
      </c>
      <c r="B40" s="52">
        <f t="shared" si="13"/>
        <v>1E-05</v>
      </c>
      <c r="C40" s="60">
        <f t="shared" si="14"/>
        <v>0.01</v>
      </c>
      <c r="D40" s="11"/>
      <c r="E40" s="31"/>
      <c r="F40" s="32"/>
      <c r="G40" s="33"/>
      <c r="H40" s="33"/>
      <c r="I40" s="33"/>
      <c r="J40" s="18"/>
      <c r="K40" s="18"/>
      <c r="L40" s="4"/>
      <c r="M40" s="13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61">
        <f t="shared" si="12"/>
        <v>0.001</v>
      </c>
      <c r="B41" s="52">
        <f t="shared" si="13"/>
        <v>1E-05</v>
      </c>
      <c r="C41" s="60">
        <f t="shared" si="14"/>
        <v>0.01</v>
      </c>
      <c r="D41" s="11"/>
      <c r="E41" s="31"/>
      <c r="F41" s="32"/>
      <c r="G41" s="33"/>
      <c r="H41" s="33"/>
      <c r="I41" s="33"/>
      <c r="J41" s="18"/>
      <c r="K41" s="18"/>
      <c r="L41" s="4"/>
      <c r="M41" s="13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61">
        <f t="shared" si="12"/>
        <v>0.001</v>
      </c>
      <c r="B42" s="52">
        <f t="shared" si="13"/>
        <v>1E-05</v>
      </c>
      <c r="C42" s="60">
        <f t="shared" si="14"/>
        <v>0.01</v>
      </c>
      <c r="D42" s="11"/>
      <c r="E42" s="31"/>
      <c r="F42" s="32"/>
      <c r="G42" s="33"/>
      <c r="H42" s="33"/>
      <c r="I42" s="33"/>
      <c r="J42" s="18"/>
      <c r="K42" s="18"/>
      <c r="L42" s="4"/>
      <c r="M42" s="13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59"/>
      <c r="B43" s="52"/>
      <c r="C43" s="60"/>
      <c r="D43" s="11"/>
      <c r="E43" s="31"/>
      <c r="F43" s="32"/>
      <c r="G43" s="33"/>
      <c r="H43" s="33"/>
      <c r="I43" s="33"/>
      <c r="J43" s="18"/>
      <c r="K43" s="18"/>
      <c r="L43" s="4"/>
      <c r="M43" s="13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3.5" thickBot="1">
      <c r="A44" s="224"/>
      <c r="B44" s="225" t="s">
        <v>63</v>
      </c>
      <c r="C44" s="226">
        <f>SUM(C35:C42)</f>
        <v>97.18000000000002</v>
      </c>
      <c r="D44" s="11"/>
      <c r="E44" s="31"/>
      <c r="F44" s="32"/>
      <c r="G44" s="33"/>
      <c r="H44" s="33"/>
      <c r="I44" s="33"/>
      <c r="J44" s="18"/>
      <c r="K44" s="18"/>
      <c r="L44" s="4"/>
      <c r="M44" s="13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10"/>
      <c r="B45" s="3"/>
      <c r="C45" s="30"/>
      <c r="D45" s="11"/>
      <c r="E45" s="31"/>
      <c r="F45" s="32"/>
      <c r="G45" s="33"/>
      <c r="H45" s="33"/>
      <c r="I45" s="33"/>
      <c r="J45" s="18"/>
      <c r="K45" s="18"/>
      <c r="L45" s="4"/>
      <c r="M45" s="13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10"/>
      <c r="B46" s="3"/>
      <c r="C46" s="30"/>
      <c r="D46" s="11"/>
      <c r="E46" s="31"/>
      <c r="F46" s="34"/>
      <c r="G46" s="34"/>
      <c r="H46" s="33"/>
      <c r="I46" s="33"/>
      <c r="J46" s="18"/>
      <c r="K46" s="18"/>
      <c r="M46" s="13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29" t="s">
        <v>70</v>
      </c>
      <c r="B47" s="74"/>
      <c r="C47" s="9"/>
      <c r="D47" s="11"/>
      <c r="E47" s="31"/>
      <c r="F47" s="34"/>
      <c r="G47" s="34"/>
      <c r="H47" s="33"/>
      <c r="I47" s="33"/>
      <c r="J47" s="18"/>
      <c r="K47" s="18"/>
      <c r="L47" s="18"/>
      <c r="M47" s="13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.5" thickBot="1">
      <c r="A48" s="229"/>
      <c r="B48" s="74"/>
      <c r="C48" s="9"/>
      <c r="D48" s="11"/>
      <c r="E48" s="31"/>
      <c r="F48" s="34"/>
      <c r="G48" s="34"/>
      <c r="H48" s="33"/>
      <c r="I48" s="33"/>
      <c r="J48" s="18"/>
      <c r="K48" s="18"/>
      <c r="L48" s="18"/>
      <c r="M48" s="13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236" t="str">
        <f>A5</f>
        <v>CAS</v>
      </c>
      <c r="B49" s="237" t="str">
        <f>B5</f>
        <v>Chemical</v>
      </c>
      <c r="C49" s="238"/>
      <c r="D49" s="239"/>
      <c r="E49" s="31"/>
      <c r="F49" s="34"/>
      <c r="G49" s="34"/>
      <c r="H49" s="33"/>
      <c r="I49" s="33"/>
      <c r="J49" s="18"/>
      <c r="K49" s="18"/>
      <c r="L49" s="18"/>
      <c r="M49" s="13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240" t="str">
        <f aca="true" t="shared" si="15" ref="A50:B58">A6</f>
        <v>Number</v>
      </c>
      <c r="B50" s="232" t="str">
        <f t="shared" si="15"/>
        <v>Information</v>
      </c>
      <c r="C50" s="233" t="s">
        <v>3</v>
      </c>
      <c r="D50" s="241" t="s">
        <v>71</v>
      </c>
      <c r="E50" s="31"/>
      <c r="F50" s="34"/>
      <c r="G50" s="34"/>
      <c r="H50" s="33"/>
      <c r="I50" s="33"/>
      <c r="J50" s="18"/>
      <c r="K50" s="18"/>
      <c r="L50" s="18"/>
      <c r="M50" s="13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242" t="str">
        <f t="shared" si="15"/>
        <v>108-88-3</v>
      </c>
      <c r="B51" s="234" t="str">
        <f t="shared" si="15"/>
        <v>Toluene</v>
      </c>
      <c r="C51" s="235">
        <f>(D7*E7)/24.5</f>
        <v>187.9591836734694</v>
      </c>
      <c r="D51" s="243">
        <f aca="true" t="shared" si="16" ref="D51:D58">B35/C51</f>
        <v>0.0026601520086862104</v>
      </c>
      <c r="E51" s="31"/>
      <c r="F51" s="34"/>
      <c r="G51" s="34"/>
      <c r="H51" s="33"/>
      <c r="I51" s="33"/>
      <c r="J51" s="18"/>
      <c r="K51" s="18"/>
      <c r="L51" s="18"/>
      <c r="M51" s="13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242" t="str">
        <f t="shared" si="15"/>
        <v>106-42-3</v>
      </c>
      <c r="B52" s="234" t="str">
        <f t="shared" si="15"/>
        <v>Xylene</v>
      </c>
      <c r="C52" s="235">
        <f>(D8*E8)/24.5</f>
        <v>433.46938775510205</v>
      </c>
      <c r="D52" s="243">
        <f t="shared" si="16"/>
        <v>0.0009227871939736347</v>
      </c>
      <c r="E52" s="31"/>
      <c r="F52" s="34"/>
      <c r="G52" s="34"/>
      <c r="H52" s="33"/>
      <c r="I52" s="33"/>
      <c r="J52" s="18"/>
      <c r="K52" s="18"/>
      <c r="L52" s="18"/>
      <c r="M52" s="13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242" t="str">
        <f t="shared" si="15"/>
        <v>141-78-6</v>
      </c>
      <c r="B53" s="234" t="str">
        <f t="shared" si="15"/>
        <v>Ethyl Acetate</v>
      </c>
      <c r="C53" s="235">
        <f>(D11*E11)/24.5</f>
        <v>40816.32653061225</v>
      </c>
      <c r="D53" s="243">
        <f t="shared" si="16"/>
        <v>1.96E-06</v>
      </c>
      <c r="E53" s="31"/>
      <c r="F53" s="34"/>
      <c r="G53" s="34"/>
      <c r="H53" s="33"/>
      <c r="I53" s="33"/>
      <c r="J53" s="18"/>
      <c r="K53" s="18"/>
      <c r="L53" s="18"/>
      <c r="M53" s="13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242" t="str">
        <f t="shared" si="15"/>
        <v>71-43-2</v>
      </c>
      <c r="B54" s="234" t="str">
        <f t="shared" si="15"/>
        <v>Benzene</v>
      </c>
      <c r="C54" s="235">
        <f>(D12*E12)/24.5</f>
        <v>40816.32653061225</v>
      </c>
      <c r="D54" s="243">
        <f t="shared" si="16"/>
        <v>4.9E-07</v>
      </c>
      <c r="E54" s="31"/>
      <c r="F54" s="34"/>
      <c r="G54" s="34"/>
      <c r="H54" s="33"/>
      <c r="I54" s="33"/>
      <c r="J54" s="18"/>
      <c r="K54" s="18"/>
      <c r="L54" s="18"/>
      <c r="M54" s="13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>
      <c r="A55" s="242">
        <f t="shared" si="15"/>
        <v>0</v>
      </c>
      <c r="B55" s="234">
        <f t="shared" si="15"/>
        <v>0</v>
      </c>
      <c r="C55" s="235">
        <f>(D13*E13)/24.5</f>
        <v>40816.32653061225</v>
      </c>
      <c r="D55" s="243">
        <f t="shared" si="16"/>
        <v>2.45E-10</v>
      </c>
      <c r="E55" s="31"/>
      <c r="F55" s="34"/>
      <c r="G55" s="34"/>
      <c r="H55" s="33"/>
      <c r="I55" s="33"/>
      <c r="J55" s="18"/>
      <c r="K55" s="18"/>
      <c r="L55" s="18"/>
      <c r="M55" s="13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>
      <c r="A56" s="242">
        <f t="shared" si="15"/>
        <v>0</v>
      </c>
      <c r="B56" s="234">
        <f t="shared" si="15"/>
        <v>0</v>
      </c>
      <c r="C56" s="235">
        <f>(D14*E14)/24.5</f>
        <v>40816.32653061225</v>
      </c>
      <c r="D56" s="243">
        <f t="shared" si="16"/>
        <v>2.45E-10</v>
      </c>
      <c r="E56" s="31"/>
      <c r="F56" s="34"/>
      <c r="G56" s="34"/>
      <c r="H56" s="33"/>
      <c r="I56" s="33"/>
      <c r="J56" s="18"/>
      <c r="K56" s="18"/>
      <c r="L56" s="18"/>
      <c r="M56" s="13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242">
        <f>A13</f>
        <v>0</v>
      </c>
      <c r="B57" s="234">
        <f>B13</f>
        <v>0</v>
      </c>
      <c r="C57" s="235">
        <f>(D13*E13)/24.5</f>
        <v>40816.32653061225</v>
      </c>
      <c r="D57" s="243">
        <f t="shared" si="16"/>
        <v>2.45E-10</v>
      </c>
      <c r="E57" s="31"/>
      <c r="F57" s="34"/>
      <c r="G57" s="34"/>
      <c r="H57" s="33"/>
      <c r="I57" s="33"/>
      <c r="J57" s="18"/>
      <c r="K57" s="18"/>
      <c r="L57" s="18"/>
      <c r="M57" s="13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 thickBot="1">
      <c r="A58" s="244">
        <f t="shared" si="15"/>
        <v>0</v>
      </c>
      <c r="B58" s="245">
        <f t="shared" si="15"/>
        <v>0</v>
      </c>
      <c r="C58" s="246">
        <f>(D14*E14)/24.5</f>
        <v>40816.32653061225</v>
      </c>
      <c r="D58" s="247">
        <f t="shared" si="16"/>
        <v>2.45E-10</v>
      </c>
      <c r="E58" s="31"/>
      <c r="F58" s="34"/>
      <c r="G58" s="34"/>
      <c r="H58" s="33"/>
      <c r="I58" s="33"/>
      <c r="J58" s="18"/>
      <c r="K58" s="18"/>
      <c r="L58" s="18"/>
      <c r="M58" s="13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231"/>
      <c r="B59" s="231"/>
      <c r="C59" s="230"/>
      <c r="D59" s="230"/>
      <c r="E59" s="31"/>
      <c r="F59" s="34"/>
      <c r="G59" s="34"/>
      <c r="H59" s="33"/>
      <c r="I59" s="33"/>
      <c r="J59" s="18"/>
      <c r="K59" s="18"/>
      <c r="L59" s="18"/>
      <c r="M59" s="13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>
      <c r="A60" s="10"/>
      <c r="B60" s="3"/>
      <c r="C60" s="30"/>
      <c r="D60" s="230">
        <f>SUM(D51:D58)</f>
        <v>0.0035853901826598446</v>
      </c>
      <c r="E60" s="31"/>
      <c r="F60" s="34"/>
      <c r="G60" s="34"/>
      <c r="H60" s="33"/>
      <c r="I60" s="33"/>
      <c r="J60" s="18"/>
      <c r="K60" s="18"/>
      <c r="L60" s="18"/>
      <c r="M60" s="13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 thickBot="1">
      <c r="A61" s="10"/>
      <c r="B61" s="3"/>
      <c r="C61" s="30"/>
      <c r="D61" s="18"/>
      <c r="E61" s="31"/>
      <c r="F61" s="34"/>
      <c r="G61" s="34"/>
      <c r="H61" s="33"/>
      <c r="I61" s="33"/>
      <c r="J61" s="18"/>
      <c r="K61" s="18"/>
      <c r="L61" s="18"/>
      <c r="M61" s="13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>
      <c r="A62" s="63" t="s">
        <v>2</v>
      </c>
      <c r="B62" s="64"/>
      <c r="C62" s="65">
        <f>1/D60</f>
        <v>278.90967204527334</v>
      </c>
      <c r="D62" s="66" t="s">
        <v>1</v>
      </c>
      <c r="E62" s="31"/>
      <c r="F62" s="34"/>
      <c r="G62" s="34"/>
      <c r="H62" s="33"/>
      <c r="I62" s="33"/>
      <c r="J62" s="18"/>
      <c r="K62" s="18"/>
      <c r="L62" s="18"/>
      <c r="M62" s="13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.5" thickBot="1">
      <c r="A63" s="67" t="s">
        <v>0</v>
      </c>
      <c r="B63" s="68"/>
      <c r="C63" s="69">
        <f>(C62*24.5)/C44</f>
        <v>70.31577449175957</v>
      </c>
      <c r="D63" s="70"/>
      <c r="E63" s="31"/>
      <c r="F63" s="34"/>
      <c r="G63" s="34"/>
      <c r="H63" s="33"/>
      <c r="I63" s="33"/>
      <c r="J63" s="18"/>
      <c r="K63" s="18"/>
      <c r="L63" s="18"/>
      <c r="M63" s="13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10"/>
      <c r="B64" s="3"/>
      <c r="C64" s="30"/>
      <c r="D64" s="11"/>
      <c r="E64" s="31"/>
      <c r="F64" s="34"/>
      <c r="G64" s="34"/>
      <c r="H64" s="33"/>
      <c r="I64" s="33"/>
      <c r="J64" s="18"/>
      <c r="K64" s="18"/>
      <c r="L64" s="18"/>
      <c r="M64" s="13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279" t="s">
        <v>92</v>
      </c>
      <c r="B65" s="4"/>
      <c r="C65" s="4"/>
      <c r="D65" s="3"/>
      <c r="E65" s="3"/>
      <c r="F65" s="3"/>
      <c r="G65" s="4"/>
      <c r="H65" s="4"/>
      <c r="I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58.5" customHeight="1" thickBot="1">
      <c r="A66" s="453" t="s">
        <v>68</v>
      </c>
      <c r="B66" s="454"/>
      <c r="C66" s="454"/>
      <c r="D66" s="454"/>
      <c r="E66" s="216"/>
      <c r="F66" s="216"/>
      <c r="G66" s="4"/>
      <c r="H66" s="4"/>
      <c r="I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4.25" thickBot="1" thickTop="1">
      <c r="A67" s="10"/>
      <c r="B67" s="4"/>
      <c r="C67" s="217"/>
      <c r="D67" s="196"/>
      <c r="E67" s="4"/>
      <c r="F67" s="4"/>
      <c r="G67" s="4"/>
      <c r="H67" s="4"/>
      <c r="I67" s="4"/>
      <c r="J67" s="4"/>
      <c r="K67" s="4"/>
      <c r="L67" s="4"/>
      <c r="M67" s="13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13" ht="12.75">
      <c r="A68" s="205"/>
      <c r="B68" s="206"/>
      <c r="C68" s="207" t="s">
        <v>58</v>
      </c>
      <c r="D68" s="86"/>
      <c r="E68" s="197"/>
      <c r="F68" s="197"/>
      <c r="M68" s="1"/>
    </row>
    <row r="69" spans="1:6" ht="12.75">
      <c r="A69" s="208" t="str">
        <f aca="true" t="shared" si="17" ref="A69:B78">A5</f>
        <v>CAS</v>
      </c>
      <c r="B69" s="200" t="str">
        <f t="shared" si="17"/>
        <v>Chemical</v>
      </c>
      <c r="C69" s="201" t="s">
        <v>67</v>
      </c>
      <c r="D69" s="218" t="s">
        <v>35</v>
      </c>
      <c r="E69" s="198"/>
      <c r="F69" s="198"/>
    </row>
    <row r="70" spans="1:6" ht="12.75">
      <c r="A70" s="208" t="str">
        <f t="shared" si="17"/>
        <v>Number</v>
      </c>
      <c r="B70" s="200" t="str">
        <f t="shared" si="17"/>
        <v>Information</v>
      </c>
      <c r="C70" s="201" t="s">
        <v>5</v>
      </c>
      <c r="D70" s="218" t="s">
        <v>25</v>
      </c>
      <c r="E70" s="198"/>
      <c r="F70" s="198"/>
    </row>
    <row r="71" spans="1:6" ht="12.75">
      <c r="A71" s="214" t="str">
        <f t="shared" si="17"/>
        <v>108-88-3</v>
      </c>
      <c r="B71" s="215" t="str">
        <f t="shared" si="17"/>
        <v>Toluene</v>
      </c>
      <c r="C71" s="203"/>
      <c r="D71" s="96">
        <f aca="true" t="shared" si="18" ref="D71:D78">L7*$C$83/$C$84*D7</f>
        <v>3.1666062190348447</v>
      </c>
      <c r="E71" s="267"/>
      <c r="F71" s="268"/>
    </row>
    <row r="72" spans="1:6" ht="12.75">
      <c r="A72" s="214" t="str">
        <f t="shared" si="17"/>
        <v>106-42-3</v>
      </c>
      <c r="B72" s="215" t="str">
        <f t="shared" si="17"/>
        <v>Xylene</v>
      </c>
      <c r="C72" s="203"/>
      <c r="D72" s="96">
        <f t="shared" si="18"/>
        <v>0.6759236180347844</v>
      </c>
      <c r="E72" s="267"/>
      <c r="F72" s="268"/>
    </row>
    <row r="73" spans="1:6" ht="12.75">
      <c r="A73" s="214" t="str">
        <f t="shared" si="17"/>
        <v>141-78-6</v>
      </c>
      <c r="B73" s="215" t="str">
        <f t="shared" si="17"/>
        <v>Ethyl Acetate</v>
      </c>
      <c r="C73" s="203"/>
      <c r="D73" s="96">
        <f t="shared" si="18"/>
        <v>1.7551064012438118</v>
      </c>
      <c r="E73" s="267"/>
      <c r="F73" s="268"/>
    </row>
    <row r="74" spans="1:6" ht="12.75">
      <c r="A74" s="214" t="str">
        <f t="shared" si="17"/>
        <v>71-43-2</v>
      </c>
      <c r="B74" s="215" t="str">
        <f t="shared" si="17"/>
        <v>Benzene</v>
      </c>
      <c r="C74" s="203">
        <v>0.5</v>
      </c>
      <c r="D74" s="96">
        <f t="shared" si="18"/>
        <v>0.5</v>
      </c>
      <c r="E74" s="267"/>
      <c r="F74" s="268"/>
    </row>
    <row r="75" spans="1:6" ht="12.75">
      <c r="A75" s="214">
        <f t="shared" si="17"/>
        <v>0</v>
      </c>
      <c r="B75" s="215">
        <f t="shared" si="17"/>
        <v>0</v>
      </c>
      <c r="C75" s="203"/>
      <c r="D75" s="96">
        <f t="shared" si="18"/>
        <v>2.05094537815126E-10</v>
      </c>
      <c r="E75" s="267"/>
      <c r="F75" s="268"/>
    </row>
    <row r="76" spans="1:6" ht="12.75">
      <c r="A76" s="214">
        <f t="shared" si="17"/>
        <v>0</v>
      </c>
      <c r="B76" s="215">
        <f t="shared" si="17"/>
        <v>0</v>
      </c>
      <c r="C76" s="203"/>
      <c r="D76" s="96">
        <f t="shared" si="18"/>
        <v>2.05094537815126E-10</v>
      </c>
      <c r="E76" s="267"/>
      <c r="F76" s="268"/>
    </row>
    <row r="77" spans="1:6" ht="12.75">
      <c r="A77" s="214">
        <f t="shared" si="17"/>
        <v>0</v>
      </c>
      <c r="B77" s="215">
        <f t="shared" si="17"/>
        <v>0</v>
      </c>
      <c r="C77" s="203"/>
      <c r="D77" s="96">
        <f t="shared" si="18"/>
        <v>2.05094537815126E-10</v>
      </c>
      <c r="E77" s="267"/>
      <c r="F77" s="268"/>
    </row>
    <row r="78" spans="1:6" ht="12.75">
      <c r="A78" s="214">
        <f t="shared" si="17"/>
        <v>0</v>
      </c>
      <c r="B78" s="215">
        <f t="shared" si="17"/>
        <v>0</v>
      </c>
      <c r="C78" s="203"/>
      <c r="D78" s="96">
        <f t="shared" si="18"/>
        <v>2.05094537815126E-10</v>
      </c>
      <c r="E78" s="267"/>
      <c r="F78" s="268"/>
    </row>
    <row r="79" spans="1:6" ht="12.75">
      <c r="A79" s="210"/>
      <c r="B79" s="204"/>
      <c r="C79" s="204"/>
      <c r="D79" s="219"/>
      <c r="E79" s="8"/>
      <c r="F79" s="74"/>
    </row>
    <row r="80" spans="1:6" ht="13.5" thickBot="1">
      <c r="A80" s="211"/>
      <c r="B80" s="212"/>
      <c r="C80" s="212"/>
      <c r="D80" s="213">
        <f>SUM(D71:D79)</f>
        <v>6.097636239133819</v>
      </c>
      <c r="E80" s="8"/>
      <c r="F80" s="199"/>
    </row>
    <row r="81" spans="3:6" ht="12.75">
      <c r="C81" s="4"/>
      <c r="E81" s="23"/>
      <c r="F81" s="4"/>
    </row>
    <row r="82" spans="2:6" ht="12.75">
      <c r="B82" s="35" t="s">
        <v>59</v>
      </c>
      <c r="C82" s="36" t="str">
        <f>IF(COUNT(C71:C78)&gt;1,"INVALID - ONLY ONE MEASUREMENT ALLOWED",IF(COUNT(C71:C78)=0,"No Measurements","OK"))</f>
        <v>OK</v>
      </c>
      <c r="D82" s="254"/>
      <c r="E82" s="4"/>
      <c r="F82" s="4"/>
    </row>
    <row r="83" spans="2:6" ht="12.75">
      <c r="B83" s="35" t="s">
        <v>64</v>
      </c>
      <c r="C83" s="37">
        <f>IF((COUNT(C71:C78)=1),(C71/D7+C72/D8+C73/D9+C74/D10+C75/D11+C76/D12+C77/D13+C78/D14),IF(COUNT(C71:C78)=0,"No Measurements","INVALID - ONLY ONE MEASUREMENT ALLOWED"))</f>
        <v>1</v>
      </c>
      <c r="E83" s="4"/>
      <c r="F83" s="4"/>
    </row>
    <row r="84" spans="2:6" ht="12.75">
      <c r="B84" s="87" t="s">
        <v>65</v>
      </c>
      <c r="C84" s="38">
        <f>IF(COUNT(C71:C78)&lt;&gt;1,C83,IF(C71,L7,IF(C72,L8,IF(C73,L9,IF(C74,L10,IF(C75,L11,IF(C76,L12,IF(C77,L13,L14))))))))</f>
        <v>1</v>
      </c>
      <c r="E84" s="4"/>
      <c r="F84" s="4"/>
    </row>
    <row r="85" spans="3:6" ht="12.75">
      <c r="C85" s="25"/>
      <c r="D85" s="4"/>
      <c r="E85" s="4"/>
      <c r="F85" s="4"/>
    </row>
    <row r="86" spans="1:6" ht="40.5" customHeight="1">
      <c r="A86" s="455" t="s">
        <v>66</v>
      </c>
      <c r="B86" s="455"/>
      <c r="C86" s="455"/>
      <c r="D86" s="455"/>
      <c r="E86" s="88"/>
      <c r="F86" s="88"/>
    </row>
    <row r="87" spans="3:6" ht="12.75">
      <c r="C87" s="88"/>
      <c r="D87" s="88"/>
      <c r="E87" s="88"/>
      <c r="F87" s="88"/>
    </row>
    <row r="88" spans="3:6" ht="12.75">
      <c r="C88" s="88"/>
      <c r="D88" s="88"/>
      <c r="E88" s="88"/>
      <c r="F88" s="88"/>
    </row>
    <row r="89" spans="1:6" ht="13.5" thickBot="1">
      <c r="A89" s="451" t="s">
        <v>78</v>
      </c>
      <c r="B89" s="451"/>
      <c r="C89" s="451"/>
      <c r="D89" s="451"/>
      <c r="E89" s="451"/>
      <c r="F89" s="88"/>
    </row>
    <row r="90" spans="1:6" ht="13.5" thickTop="1">
      <c r="A90" s="252"/>
      <c r="C90" s="88"/>
      <c r="D90" s="88"/>
      <c r="E90" s="88"/>
      <c r="F90" s="88"/>
    </row>
    <row r="91" spans="1:5" ht="12.75">
      <c r="A91" s="452" t="s">
        <v>90</v>
      </c>
      <c r="B91" s="452"/>
      <c r="C91" s="452"/>
      <c r="D91" s="452"/>
      <c r="E91" s="452"/>
    </row>
    <row r="92" spans="1:5" ht="38.25" customHeight="1" thickBot="1">
      <c r="A92" s="450" t="s">
        <v>79</v>
      </c>
      <c r="B92" s="450"/>
      <c r="C92" s="450"/>
      <c r="D92" s="450"/>
      <c r="E92" s="450"/>
    </row>
    <row r="93" spans="1:5" ht="12.75" customHeight="1" thickBot="1" thickTop="1">
      <c r="A93" s="253"/>
      <c r="B93" s="253"/>
      <c r="C93" s="253"/>
      <c r="D93" s="253"/>
      <c r="E93" s="253"/>
    </row>
    <row r="94" spans="2:3" ht="13.5" thickBot="1">
      <c r="B94" s="251" t="s">
        <v>75</v>
      </c>
      <c r="C94" s="276">
        <v>6.098</v>
      </c>
    </row>
    <row r="95" ht="13.5" thickBot="1"/>
    <row r="96" spans="1:7" ht="12.75">
      <c r="A96" s="265" t="str">
        <f>A5</f>
        <v>CAS</v>
      </c>
      <c r="B96" s="258" t="str">
        <f>B5</f>
        <v>Chemical</v>
      </c>
      <c r="C96" s="260" t="s">
        <v>60</v>
      </c>
      <c r="D96" s="260" t="s">
        <v>74</v>
      </c>
      <c r="E96" s="374" t="s">
        <v>88</v>
      </c>
      <c r="F96" s="374" t="s">
        <v>61</v>
      </c>
      <c r="G96" s="270" t="s">
        <v>77</v>
      </c>
    </row>
    <row r="97" spans="1:7" ht="12.75">
      <c r="A97" s="265" t="str">
        <f aca="true" t="shared" si="19" ref="A97:B105">A6</f>
        <v>Number</v>
      </c>
      <c r="B97" s="261" t="str">
        <f t="shared" si="19"/>
        <v>Information</v>
      </c>
      <c r="C97" s="257" t="s">
        <v>73</v>
      </c>
      <c r="D97" s="257" t="s">
        <v>38</v>
      </c>
      <c r="E97" s="372" t="s">
        <v>89</v>
      </c>
      <c r="F97" s="372" t="s">
        <v>87</v>
      </c>
      <c r="G97" s="271" t="s">
        <v>76</v>
      </c>
    </row>
    <row r="98" spans="1:7" ht="12.75">
      <c r="A98" s="266" t="str">
        <f t="shared" si="19"/>
        <v>108-88-3</v>
      </c>
      <c r="B98" s="209" t="str">
        <f t="shared" si="19"/>
        <v>Toluene</v>
      </c>
      <c r="C98" s="277">
        <v>1</v>
      </c>
      <c r="D98" s="2">
        <f>J7</f>
        <v>0.5193170098786783</v>
      </c>
      <c r="E98" s="373">
        <f>D98/C98</f>
        <v>0.5193170098786783</v>
      </c>
      <c r="F98" s="373">
        <f>E98/$E$107</f>
        <v>0.5193170099485475</v>
      </c>
      <c r="G98" s="375">
        <f>$C$94*F98*C98</f>
        <v>3.1667951266662424</v>
      </c>
    </row>
    <row r="99" spans="1:7" ht="12.75">
      <c r="A99" s="266" t="str">
        <f t="shared" si="19"/>
        <v>106-42-3</v>
      </c>
      <c r="B99" s="209" t="str">
        <f t="shared" si="19"/>
        <v>Xylene</v>
      </c>
      <c r="C99" s="277">
        <v>1</v>
      </c>
      <c r="D99" s="2">
        <f aca="true" t="shared" si="20" ref="D99:D105">J8</f>
        <v>0.1108501051106979</v>
      </c>
      <c r="E99" s="373">
        <f aca="true" t="shared" si="21" ref="E99:E105">D99/C99</f>
        <v>0.1108501051106979</v>
      </c>
      <c r="F99" s="373">
        <f aca="true" t="shared" si="22" ref="F99:F105">E99/$E$107</f>
        <v>0.11085010512561172</v>
      </c>
      <c r="G99" s="375">
        <f>$C$94*F99*C99</f>
        <v>0.6759639410559802</v>
      </c>
    </row>
    <row r="100" spans="1:7" ht="12.75">
      <c r="A100" s="266" t="str">
        <f t="shared" si="19"/>
        <v>141-78-6</v>
      </c>
      <c r="B100" s="209" t="str">
        <f t="shared" si="19"/>
        <v>Ethyl Acetate</v>
      </c>
      <c r="C100" s="277">
        <v>1</v>
      </c>
      <c r="D100" s="2">
        <f t="shared" si="20"/>
        <v>0.28783389700746204</v>
      </c>
      <c r="E100" s="373">
        <f t="shared" si="21"/>
        <v>0.28783389700746204</v>
      </c>
      <c r="F100" s="373">
        <f t="shared" si="22"/>
        <v>0.28783389704618734</v>
      </c>
      <c r="G100" s="375">
        <f aca="true" t="shared" si="23" ref="G100:G105">$C$94*F100*C100</f>
        <v>1.7552111041876504</v>
      </c>
    </row>
    <row r="101" spans="1:7" ht="12.75">
      <c r="A101" s="266" t="str">
        <f t="shared" si="19"/>
        <v>71-43-2</v>
      </c>
      <c r="B101" s="209" t="str">
        <f t="shared" si="19"/>
        <v>Benzene</v>
      </c>
      <c r="C101" s="277">
        <v>1</v>
      </c>
      <c r="D101" s="2">
        <f t="shared" si="20"/>
        <v>0.08199898786862135</v>
      </c>
      <c r="E101" s="373">
        <f t="shared" si="21"/>
        <v>0.08199898786862135</v>
      </c>
      <c r="F101" s="373">
        <f t="shared" si="22"/>
        <v>0.08199898787965353</v>
      </c>
      <c r="G101" s="375">
        <f t="shared" si="23"/>
        <v>0.5000298280901272</v>
      </c>
    </row>
    <row r="102" spans="1:7" ht="12.75">
      <c r="A102" s="266">
        <f t="shared" si="19"/>
        <v>0</v>
      </c>
      <c r="B102" s="209">
        <f t="shared" si="19"/>
        <v>0</v>
      </c>
      <c r="C102" s="277">
        <v>10000000</v>
      </c>
      <c r="D102" s="2">
        <f t="shared" si="20"/>
        <v>3.3635089036446045E-11</v>
      </c>
      <c r="E102" s="373">
        <f t="shared" si="21"/>
        <v>3.3635089036446045E-18</v>
      </c>
      <c r="F102" s="373">
        <f t="shared" si="22"/>
        <v>3.363508904097132E-18</v>
      </c>
      <c r="G102" s="375">
        <f t="shared" si="23"/>
        <v>2.0510677297184313E-10</v>
      </c>
    </row>
    <row r="103" spans="1:7" ht="12.75">
      <c r="A103" s="266">
        <f t="shared" si="19"/>
        <v>0</v>
      </c>
      <c r="B103" s="209">
        <f t="shared" si="19"/>
        <v>0</v>
      </c>
      <c r="C103" s="277">
        <v>10000000</v>
      </c>
      <c r="D103" s="2">
        <f t="shared" si="20"/>
        <v>3.3635089036446045E-11</v>
      </c>
      <c r="E103" s="373">
        <f t="shared" si="21"/>
        <v>3.3635089036446045E-18</v>
      </c>
      <c r="F103" s="373">
        <f t="shared" si="22"/>
        <v>3.363508904097132E-18</v>
      </c>
      <c r="G103" s="375">
        <f t="shared" si="23"/>
        <v>2.0510677297184313E-10</v>
      </c>
    </row>
    <row r="104" spans="1:7" ht="12.75">
      <c r="A104" s="266">
        <f t="shared" si="19"/>
        <v>0</v>
      </c>
      <c r="B104" s="209">
        <f t="shared" si="19"/>
        <v>0</v>
      </c>
      <c r="C104" s="277">
        <v>10000000</v>
      </c>
      <c r="D104" s="2">
        <f t="shared" si="20"/>
        <v>3.3635089036446045E-11</v>
      </c>
      <c r="E104" s="373">
        <f t="shared" si="21"/>
        <v>3.3635089036446045E-18</v>
      </c>
      <c r="F104" s="373">
        <f t="shared" si="22"/>
        <v>3.363508904097132E-18</v>
      </c>
      <c r="G104" s="375">
        <f t="shared" si="23"/>
        <v>2.0510677297184313E-10</v>
      </c>
    </row>
    <row r="105" spans="1:7" ht="13.5" thickBot="1">
      <c r="A105" s="266">
        <f t="shared" si="19"/>
        <v>0</v>
      </c>
      <c r="B105" s="262">
        <f t="shared" si="19"/>
        <v>0</v>
      </c>
      <c r="C105" s="278">
        <v>10000000</v>
      </c>
      <c r="D105" s="44">
        <f t="shared" si="20"/>
        <v>3.3635089036446045E-11</v>
      </c>
      <c r="E105" s="376">
        <f t="shared" si="21"/>
        <v>3.3635089036446045E-18</v>
      </c>
      <c r="F105" s="376">
        <f t="shared" si="22"/>
        <v>3.363508904097132E-18</v>
      </c>
      <c r="G105" s="377">
        <f t="shared" si="23"/>
        <v>2.0510677297184313E-10</v>
      </c>
    </row>
    <row r="106" ht="13.5" thickBot="1">
      <c r="G106" s="380"/>
    </row>
    <row r="107" spans="4:7" ht="13.5" thickBot="1">
      <c r="D107" s="248">
        <f>SUM(D98:D106)</f>
        <v>1</v>
      </c>
      <c r="E107">
        <f>SUM(E98:E106)</f>
        <v>0.9999999998654596</v>
      </c>
      <c r="F107" s="255">
        <f>SUM(F98:F105)</f>
        <v>1</v>
      </c>
      <c r="G107" s="273">
        <f>SUM(G98:G105)</f>
        <v>6.098000000820429</v>
      </c>
    </row>
    <row r="108" ht="13.5" thickBot="1"/>
    <row r="109" spans="6:7" ht="13.5" thickBot="1">
      <c r="F109" s="251" t="s">
        <v>84</v>
      </c>
      <c r="G109" s="378">
        <f>G107/C63</f>
        <v>0.08672307238164695</v>
      </c>
    </row>
    <row r="110" spans="6:7" ht="13.5" thickBot="1">
      <c r="F110" s="251" t="s">
        <v>85</v>
      </c>
      <c r="G110" s="379">
        <f>C94/G107</f>
        <v>0.9999999998654593</v>
      </c>
    </row>
    <row r="113" spans="1:5" ht="13.5" thickBot="1">
      <c r="A113" s="451" t="s">
        <v>72</v>
      </c>
      <c r="B113" s="451"/>
      <c r="C113" s="451"/>
      <c r="D113" s="451"/>
      <c r="E113" s="451"/>
    </row>
    <row r="114" ht="13.5" thickTop="1"/>
    <row r="115" spans="1:5" ht="12.75">
      <c r="A115" s="452" t="s">
        <v>90</v>
      </c>
      <c r="B115" s="452"/>
      <c r="C115" s="452"/>
      <c r="D115" s="452"/>
      <c r="E115" s="452"/>
    </row>
    <row r="116" spans="1:5" ht="38.25" customHeight="1" thickBot="1">
      <c r="A116" s="450" t="s">
        <v>91</v>
      </c>
      <c r="B116" s="450"/>
      <c r="C116" s="450"/>
      <c r="D116" s="450"/>
      <c r="E116" s="450"/>
    </row>
    <row r="117" spans="1:5" ht="17.25" customHeight="1" thickBot="1" thickTop="1">
      <c r="A117" s="264"/>
      <c r="B117" s="264"/>
      <c r="C117" s="264"/>
      <c r="D117" s="264"/>
      <c r="E117" s="264"/>
    </row>
    <row r="118" spans="2:3" ht="13.5" thickBot="1">
      <c r="B118" s="251" t="s">
        <v>83</v>
      </c>
      <c r="C118" s="276">
        <v>5</v>
      </c>
    </row>
    <row r="119" ht="13.5" thickBot="1"/>
    <row r="120" spans="1:6" ht="12.75">
      <c r="A120" s="258" t="str">
        <f aca="true" t="shared" si="24" ref="A120:B129">A5</f>
        <v>CAS</v>
      </c>
      <c r="B120" s="259" t="str">
        <f t="shared" si="24"/>
        <v>Chemical</v>
      </c>
      <c r="C120" s="260" t="s">
        <v>60</v>
      </c>
      <c r="D120" s="260" t="s">
        <v>74</v>
      </c>
      <c r="E120" s="260" t="s">
        <v>86</v>
      </c>
      <c r="F120" s="270" t="s">
        <v>82</v>
      </c>
    </row>
    <row r="121" spans="1:6" ht="13.5" customHeight="1">
      <c r="A121" s="261" t="str">
        <f t="shared" si="24"/>
        <v>Number</v>
      </c>
      <c r="B121" s="256" t="str">
        <f t="shared" si="24"/>
        <v>Information</v>
      </c>
      <c r="C121" s="257" t="s">
        <v>73</v>
      </c>
      <c r="D121" s="257" t="s">
        <v>38</v>
      </c>
      <c r="E121" s="257" t="s">
        <v>76</v>
      </c>
      <c r="F121" s="271" t="s">
        <v>81</v>
      </c>
    </row>
    <row r="122" spans="1:6" ht="12.75">
      <c r="A122" s="209" t="str">
        <f t="shared" si="24"/>
        <v>108-88-3</v>
      </c>
      <c r="B122" s="202" t="str">
        <f t="shared" si="24"/>
        <v>Toluene</v>
      </c>
      <c r="C122" s="277">
        <v>1</v>
      </c>
      <c r="D122" s="2">
        <f>J7</f>
        <v>0.5193170098786783</v>
      </c>
      <c r="E122" s="269">
        <f>$C$118*D122</f>
        <v>2.5965850493933917</v>
      </c>
      <c r="F122" s="274">
        <f>E122/C122</f>
        <v>2.5965850493933917</v>
      </c>
    </row>
    <row r="123" spans="1:6" ht="12.75">
      <c r="A123" s="209" t="str">
        <f t="shared" si="24"/>
        <v>106-42-3</v>
      </c>
      <c r="B123" s="202" t="str">
        <f t="shared" si="24"/>
        <v>Xylene</v>
      </c>
      <c r="C123" s="277">
        <v>1</v>
      </c>
      <c r="D123" s="2">
        <f aca="true" t="shared" si="25" ref="D123:D129">J8</f>
        <v>0.1108501051106979</v>
      </c>
      <c r="E123" s="269">
        <f aca="true" t="shared" si="26" ref="E123:E129">$C$118*D123</f>
        <v>0.5542505255534895</v>
      </c>
      <c r="F123" s="274">
        <f>E123/C123</f>
        <v>0.5542505255534895</v>
      </c>
    </row>
    <row r="124" spans="1:6" ht="12.75">
      <c r="A124" s="209" t="str">
        <f t="shared" si="24"/>
        <v>141-78-6</v>
      </c>
      <c r="B124" s="202" t="str">
        <f t="shared" si="24"/>
        <v>Ethyl Acetate</v>
      </c>
      <c r="C124" s="277">
        <v>1</v>
      </c>
      <c r="D124" s="2">
        <f t="shared" si="25"/>
        <v>0.28783389700746204</v>
      </c>
      <c r="E124" s="269">
        <f t="shared" si="26"/>
        <v>1.4391694850373102</v>
      </c>
      <c r="F124" s="274">
        <f aca="true" t="shared" si="27" ref="F124:F129">E124/C124</f>
        <v>1.4391694850373102</v>
      </c>
    </row>
    <row r="125" spans="1:6" ht="12.75">
      <c r="A125" s="209" t="str">
        <f t="shared" si="24"/>
        <v>71-43-2</v>
      </c>
      <c r="B125" s="202" t="str">
        <f t="shared" si="24"/>
        <v>Benzene</v>
      </c>
      <c r="C125" s="277">
        <v>1</v>
      </c>
      <c r="D125" s="2">
        <f t="shared" si="25"/>
        <v>0.08199898786862135</v>
      </c>
      <c r="E125" s="269">
        <f t="shared" si="26"/>
        <v>0.40999493934310677</v>
      </c>
      <c r="F125" s="274">
        <f t="shared" si="27"/>
        <v>0.40999493934310677</v>
      </c>
    </row>
    <row r="126" spans="1:6" ht="12.75">
      <c r="A126" s="209">
        <f t="shared" si="24"/>
        <v>0</v>
      </c>
      <c r="B126" s="202">
        <f t="shared" si="24"/>
        <v>0</v>
      </c>
      <c r="C126" s="277">
        <v>10000000</v>
      </c>
      <c r="D126" s="2">
        <f t="shared" si="25"/>
        <v>3.3635089036446045E-11</v>
      </c>
      <c r="E126" s="269">
        <f t="shared" si="26"/>
        <v>1.6817544518223022E-10</v>
      </c>
      <c r="F126" s="274">
        <f t="shared" si="27"/>
        <v>1.6817544518223022E-17</v>
      </c>
    </row>
    <row r="127" spans="1:6" ht="12.75">
      <c r="A127" s="209">
        <f t="shared" si="24"/>
        <v>0</v>
      </c>
      <c r="B127" s="202">
        <f t="shared" si="24"/>
        <v>0</v>
      </c>
      <c r="C127" s="277">
        <v>10000000</v>
      </c>
      <c r="D127" s="2">
        <f t="shared" si="25"/>
        <v>3.3635089036446045E-11</v>
      </c>
      <c r="E127" s="269">
        <f t="shared" si="26"/>
        <v>1.6817544518223022E-10</v>
      </c>
      <c r="F127" s="274">
        <f t="shared" si="27"/>
        <v>1.6817544518223022E-17</v>
      </c>
    </row>
    <row r="128" spans="1:6" ht="12.75">
      <c r="A128" s="209">
        <f t="shared" si="24"/>
        <v>0</v>
      </c>
      <c r="B128" s="202">
        <f t="shared" si="24"/>
        <v>0</v>
      </c>
      <c r="C128" s="277">
        <v>10000000</v>
      </c>
      <c r="D128" s="2">
        <f t="shared" si="25"/>
        <v>3.3635089036446045E-11</v>
      </c>
      <c r="E128" s="269">
        <f t="shared" si="26"/>
        <v>1.6817544518223022E-10</v>
      </c>
      <c r="F128" s="274">
        <f t="shared" si="27"/>
        <v>1.6817544518223022E-17</v>
      </c>
    </row>
    <row r="129" spans="1:6" ht="13.5" thickBot="1">
      <c r="A129" s="262">
        <f t="shared" si="24"/>
        <v>0</v>
      </c>
      <c r="B129" s="263">
        <f t="shared" si="24"/>
        <v>0</v>
      </c>
      <c r="C129" s="278">
        <v>10000000</v>
      </c>
      <c r="D129" s="44">
        <f t="shared" si="25"/>
        <v>3.3635089036446045E-11</v>
      </c>
      <c r="E129" s="272">
        <f t="shared" si="26"/>
        <v>1.6817544518223022E-10</v>
      </c>
      <c r="F129" s="275">
        <f t="shared" si="27"/>
        <v>1.6817544518223022E-17</v>
      </c>
    </row>
    <row r="131" spans="4:5" ht="12.75">
      <c r="D131" s="248">
        <f>SUM(D122:D130)</f>
        <v>1</v>
      </c>
      <c r="E131" s="248">
        <f>SUM(E122:E130)</f>
        <v>5.000000000000001</v>
      </c>
    </row>
    <row r="132" ht="13.5" thickBot="1"/>
    <row r="133" spans="5:6" ht="13.5" thickBot="1">
      <c r="E133" s="251" t="s">
        <v>80</v>
      </c>
      <c r="F133" s="273">
        <f>SUM(F122:F130)</f>
        <v>4.999999999327298</v>
      </c>
    </row>
    <row r="134" ht="13.5" thickBot="1"/>
    <row r="135" spans="5:6" ht="13.5" thickBot="1">
      <c r="E135" s="251" t="s">
        <v>85</v>
      </c>
      <c r="F135" s="273">
        <f>F133/C118</f>
        <v>0.9999999998654596</v>
      </c>
    </row>
  </sheetData>
  <mergeCells count="16">
    <mergeCell ref="A92:E92"/>
    <mergeCell ref="A113:E113"/>
    <mergeCell ref="A115:E115"/>
    <mergeCell ref="A116:E116"/>
    <mergeCell ref="A66:D66"/>
    <mergeCell ref="A86:D86"/>
    <mergeCell ref="A89:E89"/>
    <mergeCell ref="A91:E91"/>
    <mergeCell ref="A2:L2"/>
    <mergeCell ref="I17:K17"/>
    <mergeCell ref="D20:H20"/>
    <mergeCell ref="D21:D22"/>
    <mergeCell ref="E21:E22"/>
    <mergeCell ref="F21:F22"/>
    <mergeCell ref="G21:G22"/>
    <mergeCell ref="H21:H2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C9" sqref="C9"/>
    </sheetView>
  </sheetViews>
  <sheetFormatPr defaultColWidth="9.140625" defaultRowHeight="12.75"/>
  <cols>
    <col min="1" max="1" width="13.421875" style="0" customWidth="1"/>
    <col min="2" max="2" width="28.00390625" style="0" customWidth="1"/>
    <col min="3" max="3" width="20.421875" style="0" customWidth="1"/>
    <col min="4" max="4" width="14.7109375" style="0" customWidth="1"/>
    <col min="5" max="5" width="12.00390625" style="0" bestFit="1" customWidth="1"/>
    <col min="6" max="6" width="14.7109375" style="0" bestFit="1" customWidth="1"/>
    <col min="7" max="7" width="11.57421875" style="0" customWidth="1"/>
    <col min="8" max="8" width="13.57421875" style="0" customWidth="1"/>
    <col min="9" max="9" width="12.00390625" style="0" customWidth="1"/>
    <col min="10" max="10" width="12.57421875" style="0" customWidth="1"/>
    <col min="11" max="11" width="13.8515625" style="0" customWidth="1"/>
    <col min="12" max="12" width="15.7109375" style="0" customWidth="1"/>
    <col min="13" max="13" width="37.421875" style="0" customWidth="1"/>
    <col min="14" max="14" width="12.140625" style="0" bestFit="1" customWidth="1"/>
    <col min="15" max="15" width="10.8515625" style="0" bestFit="1" customWidth="1"/>
    <col min="16" max="16" width="15.8515625" style="0" bestFit="1" customWidth="1"/>
  </cols>
  <sheetData>
    <row r="1" spans="1:23" ht="23.25" customHeight="1" thickBot="1">
      <c r="A1" s="49" t="s">
        <v>57</v>
      </c>
      <c r="C1" s="45" t="s">
        <v>56</v>
      </c>
      <c r="D1" s="46"/>
      <c r="E1" s="46"/>
      <c r="F1" s="46"/>
      <c r="G1" s="47"/>
      <c r="H1" s="47"/>
      <c r="I1" s="47"/>
      <c r="J1" s="47"/>
      <c r="K1" s="48"/>
      <c r="L1" s="81"/>
      <c r="M1" s="83"/>
      <c r="N1" s="84"/>
      <c r="O1" s="84"/>
      <c r="P1" s="85"/>
      <c r="Q1" s="4"/>
      <c r="R1" s="4"/>
      <c r="S1" s="4"/>
      <c r="T1" s="4"/>
      <c r="U1" s="4"/>
      <c r="V1" s="4"/>
      <c r="W1" s="4"/>
    </row>
    <row r="2" spans="1:23" ht="38.25" customHeight="1" thickBot="1" thickTop="1">
      <c r="A2" s="456" t="s">
        <v>62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7"/>
      <c r="Q2" s="4"/>
      <c r="R2" s="4"/>
      <c r="S2" s="4"/>
      <c r="T2" s="4"/>
      <c r="U2" s="4"/>
      <c r="V2" s="4"/>
      <c r="W2" s="4"/>
    </row>
    <row r="3" spans="1:23" ht="14.25" thickBot="1" thickTop="1">
      <c r="A3" s="14"/>
      <c r="B3" s="15"/>
      <c r="C3" s="16" t="s">
        <v>49</v>
      </c>
      <c r="D3" s="16" t="s">
        <v>55</v>
      </c>
      <c r="E3" s="16" t="s">
        <v>54</v>
      </c>
      <c r="F3" s="16" t="s">
        <v>53</v>
      </c>
      <c r="G3" s="16" t="s">
        <v>52</v>
      </c>
      <c r="H3" s="16" t="s">
        <v>51</v>
      </c>
      <c r="I3" s="16" t="s">
        <v>50</v>
      </c>
      <c r="J3" s="16" t="s">
        <v>49</v>
      </c>
      <c r="K3" s="16" t="s">
        <v>47</v>
      </c>
      <c r="L3" s="82" t="s">
        <v>46</v>
      </c>
      <c r="Q3" s="4"/>
      <c r="R3" s="4"/>
      <c r="S3" s="4"/>
      <c r="T3" s="4"/>
      <c r="U3" s="4"/>
      <c r="V3" s="4"/>
      <c r="W3" s="4"/>
    </row>
    <row r="4" spans="1:23" ht="12.75">
      <c r="A4" s="39"/>
      <c r="B4" s="40"/>
      <c r="C4" s="40"/>
      <c r="D4" s="40"/>
      <c r="E4" s="40"/>
      <c r="F4" s="40"/>
      <c r="G4" s="41"/>
      <c r="H4" s="41" t="s">
        <v>48</v>
      </c>
      <c r="I4" s="41"/>
      <c r="J4" s="41" t="s">
        <v>48</v>
      </c>
      <c r="K4" s="42" t="s">
        <v>47</v>
      </c>
      <c r="L4" s="220" t="s">
        <v>46</v>
      </c>
      <c r="Q4" s="4"/>
      <c r="R4" s="4"/>
      <c r="S4" s="4"/>
      <c r="T4" s="4"/>
      <c r="U4" s="4"/>
      <c r="V4" s="4"/>
      <c r="W4" s="4"/>
    </row>
    <row r="5" spans="1:23" ht="12.75">
      <c r="A5" s="43" t="s">
        <v>45</v>
      </c>
      <c r="B5" s="7" t="s">
        <v>13</v>
      </c>
      <c r="C5" s="7" t="s">
        <v>44</v>
      </c>
      <c r="D5" s="7" t="s">
        <v>43</v>
      </c>
      <c r="E5" s="7" t="s">
        <v>42</v>
      </c>
      <c r="F5" s="7" t="s">
        <v>41</v>
      </c>
      <c r="G5" s="6" t="s">
        <v>40</v>
      </c>
      <c r="H5" s="6" t="s">
        <v>39</v>
      </c>
      <c r="I5" s="6" t="s">
        <v>11</v>
      </c>
      <c r="J5" s="6" t="s">
        <v>38</v>
      </c>
      <c r="K5" s="5" t="s">
        <v>37</v>
      </c>
      <c r="L5" s="221" t="s">
        <v>36</v>
      </c>
      <c r="Q5" s="4"/>
      <c r="R5" s="4"/>
      <c r="S5" s="4"/>
      <c r="T5" s="4"/>
      <c r="U5" s="4"/>
      <c r="V5" s="4"/>
      <c r="W5" s="4"/>
    </row>
    <row r="6" spans="1:23" ht="12.75">
      <c r="A6" s="43" t="s">
        <v>34</v>
      </c>
      <c r="B6" s="7" t="s">
        <v>6</v>
      </c>
      <c r="C6" s="7" t="s">
        <v>33</v>
      </c>
      <c r="D6" s="7" t="s">
        <v>32</v>
      </c>
      <c r="E6" s="7" t="s">
        <v>32</v>
      </c>
      <c r="F6" s="7" t="s">
        <v>32</v>
      </c>
      <c r="G6" s="6" t="s">
        <v>31</v>
      </c>
      <c r="H6" s="6" t="s">
        <v>30</v>
      </c>
      <c r="I6" s="6" t="s">
        <v>29</v>
      </c>
      <c r="J6" s="6" t="s">
        <v>28</v>
      </c>
      <c r="K6" s="5" t="s">
        <v>27</v>
      </c>
      <c r="L6" s="221" t="s">
        <v>26</v>
      </c>
      <c r="Q6" s="4"/>
      <c r="R6" s="4"/>
      <c r="S6" s="4"/>
      <c r="T6" s="4"/>
      <c r="U6" s="4"/>
      <c r="V6" s="4"/>
      <c r="W6" s="4"/>
    </row>
    <row r="7" spans="1:23" ht="12.75">
      <c r="A7" s="89" t="s">
        <v>24</v>
      </c>
      <c r="B7" s="90" t="s">
        <v>23</v>
      </c>
      <c r="C7" s="90">
        <v>100</v>
      </c>
      <c r="D7" s="91">
        <v>12700</v>
      </c>
      <c r="E7" s="90">
        <v>92.1</v>
      </c>
      <c r="F7" s="90">
        <v>28.44</v>
      </c>
      <c r="G7" s="2">
        <f aca="true" t="shared" si="0" ref="G7:G14">+C7/E7</f>
        <v>1.0857763300760044</v>
      </c>
      <c r="H7" s="2">
        <f aca="true" t="shared" si="1" ref="H7:H14">+G7/$G$16</f>
        <v>0.9999433105472101</v>
      </c>
      <c r="I7" s="2">
        <f aca="true" t="shared" si="2" ref="I7:I14">H7*F7</f>
        <v>28.438387751962654</v>
      </c>
      <c r="J7" s="2">
        <f>I7/I16</f>
        <v>0.9999577225261146</v>
      </c>
      <c r="K7" s="50">
        <f aca="true" t="shared" si="3" ref="K7:K14">+I7/D7</f>
        <v>0.0022392431300757997</v>
      </c>
      <c r="L7" s="222">
        <f>K7/MAX(K7:K14)</f>
        <v>1</v>
      </c>
      <c r="Q7" s="4"/>
      <c r="R7" s="4"/>
      <c r="S7" s="4"/>
      <c r="T7" s="4"/>
      <c r="U7" s="4"/>
      <c r="V7" s="4"/>
      <c r="W7" s="4"/>
    </row>
    <row r="8" spans="1:23" ht="12.75">
      <c r="A8" s="89"/>
      <c r="B8" s="91" t="s">
        <v>144</v>
      </c>
      <c r="C8" s="91">
        <v>0.001</v>
      </c>
      <c r="D8" s="91">
        <v>10000</v>
      </c>
      <c r="E8" s="91">
        <v>18</v>
      </c>
      <c r="F8" s="91">
        <v>23.5</v>
      </c>
      <c r="G8" s="2">
        <f t="shared" si="0"/>
        <v>5.555555555555556E-05</v>
      </c>
      <c r="H8" s="2">
        <f t="shared" si="1"/>
        <v>5.116376605633225E-05</v>
      </c>
      <c r="I8" s="2">
        <f t="shared" si="2"/>
        <v>0.001202348502323808</v>
      </c>
      <c r="J8" s="2">
        <f>I8/I16</f>
        <v>4.227727958957252E-05</v>
      </c>
      <c r="K8" s="50">
        <f t="shared" si="3"/>
        <v>1.202348502323808E-07</v>
      </c>
      <c r="L8" s="222">
        <f>K8/MAX(K7:K14)</f>
        <v>5.3694415142991094E-05</v>
      </c>
      <c r="Q8" s="4"/>
      <c r="R8" s="4"/>
      <c r="S8" s="4"/>
      <c r="T8" s="4"/>
      <c r="U8" s="4"/>
      <c r="V8" s="4"/>
      <c r="W8" s="4"/>
    </row>
    <row r="9" spans="1:23" ht="12.75">
      <c r="A9" s="89"/>
      <c r="B9" s="91"/>
      <c r="C9" s="91">
        <v>0.001</v>
      </c>
      <c r="D9" s="91">
        <v>1000</v>
      </c>
      <c r="E9" s="91">
        <v>1000</v>
      </c>
      <c r="F9" s="91">
        <v>0.001</v>
      </c>
      <c r="G9" s="2">
        <f t="shared" si="0"/>
        <v>1E-06</v>
      </c>
      <c r="H9" s="2">
        <f t="shared" si="1"/>
        <v>9.209477890139805E-07</v>
      </c>
      <c r="I9" s="2">
        <f t="shared" si="2"/>
        <v>9.209477890139804E-10</v>
      </c>
      <c r="J9" s="2">
        <f>I9/I16</f>
        <v>3.238259713243852E-11</v>
      </c>
      <c r="K9" s="50">
        <f t="shared" si="3"/>
        <v>9.209477890139804E-13</v>
      </c>
      <c r="L9" s="222">
        <f>K9/MAX(K7:K14)</f>
        <v>4.1127637130801684E-10</v>
      </c>
      <c r="Q9" s="4"/>
      <c r="R9" s="4"/>
      <c r="S9" s="4"/>
      <c r="T9" s="4"/>
      <c r="U9" s="4"/>
      <c r="V9" s="4"/>
      <c r="W9" s="4"/>
    </row>
    <row r="10" spans="1:23" ht="12.75">
      <c r="A10" s="89"/>
      <c r="B10" s="91"/>
      <c r="C10" s="91">
        <v>0.001</v>
      </c>
      <c r="D10" s="91">
        <v>1000</v>
      </c>
      <c r="E10" s="91">
        <v>1000</v>
      </c>
      <c r="F10" s="91">
        <v>0.001</v>
      </c>
      <c r="G10" s="2">
        <f t="shared" si="0"/>
        <v>1E-06</v>
      </c>
      <c r="H10" s="2">
        <f t="shared" si="1"/>
        <v>9.209477890139805E-07</v>
      </c>
      <c r="I10" s="2">
        <f t="shared" si="2"/>
        <v>9.209477890139804E-10</v>
      </c>
      <c r="J10" s="2">
        <f>I10/I16</f>
        <v>3.238259713243852E-11</v>
      </c>
      <c r="K10" s="50">
        <f t="shared" si="3"/>
        <v>9.209477890139804E-13</v>
      </c>
      <c r="L10" s="222">
        <f>K10/MAX(K7:K14)</f>
        <v>4.1127637130801684E-10</v>
      </c>
      <c r="Q10" s="4"/>
      <c r="R10" s="4"/>
      <c r="S10" s="4"/>
      <c r="T10" s="4"/>
      <c r="U10" s="4"/>
      <c r="V10" s="4"/>
      <c r="W10" s="4"/>
    </row>
    <row r="11" spans="1:23" ht="12.75">
      <c r="A11" s="89"/>
      <c r="B11" s="92"/>
      <c r="C11" s="91">
        <v>0.001</v>
      </c>
      <c r="D11" s="91">
        <v>1000</v>
      </c>
      <c r="E11" s="91">
        <v>1000</v>
      </c>
      <c r="F11" s="91">
        <v>0.001</v>
      </c>
      <c r="G11" s="2">
        <f t="shared" si="0"/>
        <v>1E-06</v>
      </c>
      <c r="H11" s="2">
        <f t="shared" si="1"/>
        <v>9.209477890139805E-07</v>
      </c>
      <c r="I11" s="2">
        <f t="shared" si="2"/>
        <v>9.209477890139804E-10</v>
      </c>
      <c r="J11" s="2">
        <f>I11/I16</f>
        <v>3.238259713243852E-11</v>
      </c>
      <c r="K11" s="50">
        <f t="shared" si="3"/>
        <v>9.209477890139804E-13</v>
      </c>
      <c r="L11" s="222">
        <f>K11/MAX(K7:K14)</f>
        <v>4.1127637130801684E-10</v>
      </c>
      <c r="Q11" s="4"/>
      <c r="R11" s="4"/>
      <c r="S11" s="4"/>
      <c r="T11" s="4"/>
      <c r="U11" s="4"/>
      <c r="V11" s="4"/>
      <c r="W11" s="4"/>
    </row>
    <row r="12" spans="1:23" ht="12.75">
      <c r="A12" s="89"/>
      <c r="B12" s="91"/>
      <c r="C12" s="91">
        <v>0.001</v>
      </c>
      <c r="D12" s="91">
        <v>1000</v>
      </c>
      <c r="E12" s="91">
        <v>1000</v>
      </c>
      <c r="F12" s="91">
        <v>0.001</v>
      </c>
      <c r="G12" s="2">
        <f t="shared" si="0"/>
        <v>1E-06</v>
      </c>
      <c r="H12" s="2">
        <f t="shared" si="1"/>
        <v>9.209477890139805E-07</v>
      </c>
      <c r="I12" s="2">
        <f t="shared" si="2"/>
        <v>9.209477890139804E-10</v>
      </c>
      <c r="J12" s="2">
        <f>I12/I16</f>
        <v>3.238259713243852E-11</v>
      </c>
      <c r="K12" s="50">
        <f t="shared" si="3"/>
        <v>9.209477890139804E-13</v>
      </c>
      <c r="L12" s="222">
        <f>K12/MAX(K7:K14)</f>
        <v>4.1127637130801684E-10</v>
      </c>
      <c r="Q12" s="4"/>
      <c r="R12" s="4"/>
      <c r="S12" s="4"/>
      <c r="T12" s="4"/>
      <c r="U12" s="4"/>
      <c r="V12" s="4"/>
      <c r="W12" s="4"/>
    </row>
    <row r="13" spans="1:23" ht="12.75">
      <c r="A13" s="89"/>
      <c r="B13" s="91"/>
      <c r="C13" s="91">
        <v>0.001</v>
      </c>
      <c r="D13" s="91">
        <v>1000</v>
      </c>
      <c r="E13" s="91">
        <v>1000</v>
      </c>
      <c r="F13" s="91">
        <v>0.001</v>
      </c>
      <c r="G13" s="2">
        <f t="shared" si="0"/>
        <v>1E-06</v>
      </c>
      <c r="H13" s="2">
        <f t="shared" si="1"/>
        <v>9.209477890139805E-07</v>
      </c>
      <c r="I13" s="2">
        <f t="shared" si="2"/>
        <v>9.209477890139804E-10</v>
      </c>
      <c r="J13" s="2">
        <f>I13/I16</f>
        <v>3.238259713243852E-11</v>
      </c>
      <c r="K13" s="50">
        <f t="shared" si="3"/>
        <v>9.209477890139804E-13</v>
      </c>
      <c r="L13" s="222">
        <f>K13/MAX(K7:K14)</f>
        <v>4.1127637130801684E-10</v>
      </c>
      <c r="Q13" s="4"/>
      <c r="R13" s="4"/>
      <c r="S13" s="4"/>
      <c r="T13" s="4"/>
      <c r="U13" s="4"/>
      <c r="V13" s="4"/>
      <c r="W13" s="4"/>
    </row>
    <row r="14" spans="1:23" ht="13.5" thickBot="1">
      <c r="A14" s="93"/>
      <c r="B14" s="94"/>
      <c r="C14" s="94">
        <v>0.001</v>
      </c>
      <c r="D14" s="95">
        <v>1000</v>
      </c>
      <c r="E14" s="94">
        <v>1000</v>
      </c>
      <c r="F14" s="95">
        <v>0.001</v>
      </c>
      <c r="G14" s="44">
        <f t="shared" si="0"/>
        <v>1E-06</v>
      </c>
      <c r="H14" s="44">
        <f t="shared" si="1"/>
        <v>9.209477890139805E-07</v>
      </c>
      <c r="I14" s="44">
        <f t="shared" si="2"/>
        <v>9.209477890139804E-10</v>
      </c>
      <c r="J14" s="44">
        <f>I14/I16</f>
        <v>3.238259713243852E-11</v>
      </c>
      <c r="K14" s="51">
        <f t="shared" si="3"/>
        <v>9.209477890139804E-13</v>
      </c>
      <c r="L14" s="223">
        <f>K14/MAX(K7:K14)</f>
        <v>4.1127637130801684E-10</v>
      </c>
      <c r="Q14" s="4"/>
      <c r="R14" s="4"/>
      <c r="S14" s="4"/>
      <c r="T14" s="4"/>
      <c r="U14" s="4"/>
      <c r="V14" s="4"/>
      <c r="W14" s="4"/>
    </row>
    <row r="15" spans="1:23" ht="12.75">
      <c r="A15" s="10"/>
      <c r="B15" s="3"/>
      <c r="C15" s="3"/>
      <c r="D15" s="19"/>
      <c r="E15" s="3"/>
      <c r="F15" s="3"/>
      <c r="G15" s="11"/>
      <c r="H15" s="11"/>
      <c r="I15" s="11"/>
      <c r="J15" s="11"/>
      <c r="K15" s="12"/>
      <c r="L15" s="17"/>
      <c r="Q15" s="4"/>
      <c r="R15" s="4"/>
      <c r="S15" s="4"/>
      <c r="T15" s="4"/>
      <c r="U15" s="4"/>
      <c r="V15" s="4"/>
      <c r="W15" s="4"/>
    </row>
    <row r="16" spans="1:23" ht="12.75">
      <c r="A16" s="10"/>
      <c r="B16" s="20" t="s">
        <v>20</v>
      </c>
      <c r="C16" s="20">
        <f>SUM(C7:C15)</f>
        <v>100.00700000000003</v>
      </c>
      <c r="D16" s="20"/>
      <c r="E16" s="20"/>
      <c r="F16" s="20"/>
      <c r="G16" s="21">
        <f>SUM(G7:G14)</f>
        <v>1.0858378856315594</v>
      </c>
      <c r="H16" s="21">
        <f>SUM(H7:H14)</f>
        <v>1.0000000000000004</v>
      </c>
      <c r="I16" s="21">
        <f>SUM(I7:I14)</f>
        <v>28.43959010599067</v>
      </c>
      <c r="J16" s="11"/>
      <c r="K16" s="4"/>
      <c r="L16" s="4"/>
      <c r="Q16" s="4"/>
      <c r="R16" s="4"/>
      <c r="S16" s="4"/>
      <c r="T16" s="4"/>
      <c r="U16" s="4"/>
      <c r="V16" s="4"/>
      <c r="W16" s="4"/>
    </row>
    <row r="17" spans="1:23" ht="12.75">
      <c r="A17" s="22"/>
      <c r="B17" s="23"/>
      <c r="C17" s="23"/>
      <c r="D17" s="23"/>
      <c r="E17" s="23"/>
      <c r="F17" s="23"/>
      <c r="G17" s="23"/>
      <c r="H17" s="23"/>
      <c r="I17" s="458"/>
      <c r="J17" s="458"/>
      <c r="K17" s="458"/>
      <c r="L17" s="250"/>
      <c r="Q17" s="4"/>
      <c r="R17" s="4"/>
      <c r="S17" s="4"/>
      <c r="T17" s="4"/>
      <c r="U17" s="4"/>
      <c r="V17" s="4"/>
      <c r="W17" s="4"/>
    </row>
    <row r="18" spans="1:22" ht="12.75">
      <c r="A18" s="26" t="s">
        <v>15</v>
      </c>
      <c r="B18" s="4"/>
      <c r="C18" s="3"/>
      <c r="D18" s="3"/>
      <c r="E18" s="3"/>
      <c r="F18" s="4"/>
      <c r="G18" s="4"/>
      <c r="H18" s="4"/>
      <c r="L18" s="249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3.5" thickBot="1">
      <c r="A19" s="26"/>
      <c r="B19" s="4"/>
      <c r="C19" s="3"/>
      <c r="D19" s="3"/>
      <c r="E19" s="3"/>
      <c r="F19" s="4"/>
      <c r="G19" s="4"/>
      <c r="H19" s="4"/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6.5" thickBot="1">
      <c r="A20" s="78"/>
      <c r="B20" s="79"/>
      <c r="C20" s="80"/>
      <c r="D20" s="459" t="s">
        <v>14</v>
      </c>
      <c r="E20" s="459"/>
      <c r="F20" s="459"/>
      <c r="G20" s="459"/>
      <c r="H20" s="460"/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3.5" thickTop="1">
      <c r="A21" s="71" t="s">
        <v>13</v>
      </c>
      <c r="B21" s="27" t="s">
        <v>12</v>
      </c>
      <c r="C21" s="28" t="s">
        <v>11</v>
      </c>
      <c r="D21" s="461" t="s">
        <v>10</v>
      </c>
      <c r="E21" s="461" t="s">
        <v>9</v>
      </c>
      <c r="F21" s="461" t="s">
        <v>8</v>
      </c>
      <c r="G21" s="461" t="s">
        <v>7</v>
      </c>
      <c r="H21" s="462" t="s">
        <v>69</v>
      </c>
      <c r="L21" s="53"/>
      <c r="M21" s="29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71" t="s">
        <v>6</v>
      </c>
      <c r="B22" s="27" t="s">
        <v>5</v>
      </c>
      <c r="C22" s="27" t="s">
        <v>4</v>
      </c>
      <c r="D22" s="461"/>
      <c r="E22" s="461"/>
      <c r="F22" s="461"/>
      <c r="G22" s="461"/>
      <c r="H22" s="462"/>
      <c r="L22" s="13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75" t="str">
        <f aca="true" t="shared" si="4" ref="A23:A30">B7</f>
        <v>Toluene</v>
      </c>
      <c r="B23" s="30">
        <f aca="true" t="shared" si="5" ref="B23:B30">D7</f>
        <v>12700</v>
      </c>
      <c r="C23" s="11">
        <f aca="true" t="shared" si="6" ref="C23:C30">I7</f>
        <v>28.438387751962654</v>
      </c>
      <c r="D23" s="97">
        <f aca="true" t="shared" si="7" ref="D23:D30">C23/760*10^6</f>
        <v>37418.931252582435</v>
      </c>
      <c r="E23" s="62">
        <f aca="true" t="shared" si="8" ref="E23:E30">D23/100</f>
        <v>374.18931252582433</v>
      </c>
      <c r="F23" s="62">
        <f aca="true" t="shared" si="9" ref="F23:F30">D23/1000</f>
        <v>37.41893125258243</v>
      </c>
      <c r="G23" s="62">
        <f aca="true" t="shared" si="10" ref="G23:G30">D23/10000</f>
        <v>3.7418931252582435</v>
      </c>
      <c r="H23" s="227">
        <f aca="true" t="shared" si="11" ref="H23:H30">D23/100000</f>
        <v>0.3741893125258244</v>
      </c>
      <c r="L23" s="13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75" t="str">
        <f t="shared" si="4"/>
        <v>Water</v>
      </c>
      <c r="B24" s="30">
        <f t="shared" si="5"/>
        <v>10000</v>
      </c>
      <c r="C24" s="11">
        <f t="shared" si="6"/>
        <v>0.001202348502323808</v>
      </c>
      <c r="D24" s="97">
        <f t="shared" si="7"/>
        <v>1.5820375030576421</v>
      </c>
      <c r="E24" s="62">
        <f t="shared" si="8"/>
        <v>0.01582037503057642</v>
      </c>
      <c r="F24" s="62">
        <f t="shared" si="9"/>
        <v>0.001582037503057642</v>
      </c>
      <c r="G24" s="62">
        <f t="shared" si="10"/>
        <v>0.0001582037503057642</v>
      </c>
      <c r="H24" s="227">
        <f t="shared" si="11"/>
        <v>1.5820375030576422E-05</v>
      </c>
      <c r="L24" s="13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75">
        <f t="shared" si="4"/>
        <v>0</v>
      </c>
      <c r="B25" s="30">
        <f t="shared" si="5"/>
        <v>1000</v>
      </c>
      <c r="C25" s="11">
        <f t="shared" si="6"/>
        <v>9.209477890139804E-10</v>
      </c>
      <c r="D25" s="97">
        <f t="shared" si="7"/>
        <v>1.2117734065973427E-06</v>
      </c>
      <c r="E25" s="62">
        <f t="shared" si="8"/>
        <v>1.2117734065973427E-08</v>
      </c>
      <c r="F25" s="62">
        <f t="shared" si="9"/>
        <v>1.2117734065973426E-09</v>
      </c>
      <c r="G25" s="62">
        <f t="shared" si="10"/>
        <v>1.2117734065973426E-10</v>
      </c>
      <c r="H25" s="227">
        <f t="shared" si="11"/>
        <v>1.2117734065973428E-11</v>
      </c>
      <c r="L25" s="1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75">
        <f t="shared" si="4"/>
        <v>0</v>
      </c>
      <c r="B26" s="30">
        <f t="shared" si="5"/>
        <v>1000</v>
      </c>
      <c r="C26" s="11">
        <f t="shared" si="6"/>
        <v>9.209477890139804E-10</v>
      </c>
      <c r="D26" s="97">
        <f t="shared" si="7"/>
        <v>1.2117734065973427E-06</v>
      </c>
      <c r="E26" s="62">
        <f t="shared" si="8"/>
        <v>1.2117734065973427E-08</v>
      </c>
      <c r="F26" s="62">
        <f t="shared" si="9"/>
        <v>1.2117734065973426E-09</v>
      </c>
      <c r="G26" s="62">
        <f t="shared" si="10"/>
        <v>1.2117734065973426E-10</v>
      </c>
      <c r="H26" s="227">
        <f t="shared" si="11"/>
        <v>1.2117734065973428E-11</v>
      </c>
      <c r="L26" s="13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75">
        <f t="shared" si="4"/>
        <v>0</v>
      </c>
      <c r="B27" s="30">
        <f t="shared" si="5"/>
        <v>1000</v>
      </c>
      <c r="C27" s="11">
        <f t="shared" si="6"/>
        <v>9.209477890139804E-10</v>
      </c>
      <c r="D27" s="97">
        <f t="shared" si="7"/>
        <v>1.2117734065973427E-06</v>
      </c>
      <c r="E27" s="62">
        <f t="shared" si="8"/>
        <v>1.2117734065973427E-08</v>
      </c>
      <c r="F27" s="62">
        <f t="shared" si="9"/>
        <v>1.2117734065973426E-09</v>
      </c>
      <c r="G27" s="62">
        <f t="shared" si="10"/>
        <v>1.2117734065973426E-10</v>
      </c>
      <c r="H27" s="227">
        <f t="shared" si="11"/>
        <v>1.2117734065973428E-11</v>
      </c>
      <c r="L27" s="13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75">
        <f t="shared" si="4"/>
        <v>0</v>
      </c>
      <c r="B28" s="30">
        <f t="shared" si="5"/>
        <v>1000</v>
      </c>
      <c r="C28" s="11">
        <f t="shared" si="6"/>
        <v>9.209477890139804E-10</v>
      </c>
      <c r="D28" s="97">
        <f t="shared" si="7"/>
        <v>1.2117734065973427E-06</v>
      </c>
      <c r="E28" s="62">
        <f t="shared" si="8"/>
        <v>1.2117734065973427E-08</v>
      </c>
      <c r="F28" s="62">
        <f t="shared" si="9"/>
        <v>1.2117734065973426E-09</v>
      </c>
      <c r="G28" s="62">
        <f t="shared" si="10"/>
        <v>1.2117734065973426E-10</v>
      </c>
      <c r="H28" s="227">
        <f t="shared" si="11"/>
        <v>1.2117734065973428E-11</v>
      </c>
      <c r="L28" s="13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75">
        <f t="shared" si="4"/>
        <v>0</v>
      </c>
      <c r="B29" s="30">
        <f t="shared" si="5"/>
        <v>1000</v>
      </c>
      <c r="C29" s="11">
        <f t="shared" si="6"/>
        <v>9.209477890139804E-10</v>
      </c>
      <c r="D29" s="97">
        <f t="shared" si="7"/>
        <v>1.2117734065973427E-06</v>
      </c>
      <c r="E29" s="62">
        <f t="shared" si="8"/>
        <v>1.2117734065973427E-08</v>
      </c>
      <c r="F29" s="62">
        <f t="shared" si="9"/>
        <v>1.2117734065973426E-09</v>
      </c>
      <c r="G29" s="62">
        <f t="shared" si="10"/>
        <v>1.2117734065973426E-10</v>
      </c>
      <c r="H29" s="227">
        <f t="shared" si="11"/>
        <v>1.2117734065973428E-11</v>
      </c>
      <c r="L29" s="13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3.5" thickBot="1">
      <c r="A30" s="76">
        <f t="shared" si="4"/>
        <v>0</v>
      </c>
      <c r="B30" s="77">
        <f t="shared" si="5"/>
        <v>1000</v>
      </c>
      <c r="C30" s="72">
        <f t="shared" si="6"/>
        <v>9.209477890139804E-10</v>
      </c>
      <c r="D30" s="98">
        <f t="shared" si="7"/>
        <v>1.2117734065973427E-06</v>
      </c>
      <c r="E30" s="73">
        <f t="shared" si="8"/>
        <v>1.2117734065973427E-08</v>
      </c>
      <c r="F30" s="73">
        <f t="shared" si="9"/>
        <v>1.2117734065973426E-09</v>
      </c>
      <c r="G30" s="73">
        <f t="shared" si="10"/>
        <v>1.2117734065973426E-10</v>
      </c>
      <c r="H30" s="228">
        <f t="shared" si="11"/>
        <v>1.2117734065973428E-11</v>
      </c>
      <c r="L30" s="13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3" ht="12.75">
      <c r="A31" s="10"/>
      <c r="B31" s="3"/>
      <c r="C31" s="30"/>
      <c r="D31" s="11"/>
      <c r="E31" s="31"/>
      <c r="F31" s="32"/>
      <c r="G31" s="33"/>
      <c r="H31" s="33"/>
      <c r="I31" s="33"/>
      <c r="J31" s="18"/>
      <c r="K31" s="18"/>
      <c r="L31" s="4"/>
      <c r="M31" s="13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 thickBot="1">
      <c r="A32" s="10"/>
      <c r="B32" s="3"/>
      <c r="C32" s="30"/>
      <c r="D32" s="11"/>
      <c r="E32" s="31"/>
      <c r="F32" s="32"/>
      <c r="G32" s="33"/>
      <c r="H32" s="33"/>
      <c r="I32" s="33"/>
      <c r="J32" s="18"/>
      <c r="K32" s="18"/>
      <c r="L32" s="4"/>
      <c r="M32" s="13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54"/>
      <c r="B33" s="55" t="s">
        <v>19</v>
      </c>
      <c r="C33" s="56"/>
      <c r="D33" s="11"/>
      <c r="E33" s="31"/>
      <c r="F33" s="32"/>
      <c r="G33" s="33"/>
      <c r="H33" s="33"/>
      <c r="I33" s="33"/>
      <c r="J33" s="18"/>
      <c r="K33" s="18"/>
      <c r="L33" s="4"/>
      <c r="M33" s="13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57" t="s">
        <v>18</v>
      </c>
      <c r="B34" s="24" t="s">
        <v>17</v>
      </c>
      <c r="C34" s="58" t="s">
        <v>16</v>
      </c>
      <c r="D34" s="11"/>
      <c r="E34" s="31"/>
      <c r="F34" s="32"/>
      <c r="G34" s="33"/>
      <c r="H34" s="33"/>
      <c r="I34" s="33"/>
      <c r="J34" s="18"/>
      <c r="K34" s="18"/>
      <c r="L34" s="4"/>
      <c r="M34" s="13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59">
        <f aca="true" t="shared" si="12" ref="A35:A42">C7</f>
        <v>100</v>
      </c>
      <c r="B35" s="52">
        <f aca="true" t="shared" si="13" ref="B35:B42">A35/100</f>
        <v>1</v>
      </c>
      <c r="C35" s="60">
        <f aca="true" t="shared" si="14" ref="C35:C42">B35*E7</f>
        <v>92.1</v>
      </c>
      <c r="D35" s="11"/>
      <c r="E35" s="31"/>
      <c r="F35" s="32"/>
      <c r="G35" s="33"/>
      <c r="H35" s="33"/>
      <c r="I35" s="33"/>
      <c r="J35" s="18"/>
      <c r="K35" s="18"/>
      <c r="L35" s="4"/>
      <c r="M35" s="13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61">
        <f t="shared" si="12"/>
        <v>0.001</v>
      </c>
      <c r="B36" s="52">
        <f t="shared" si="13"/>
        <v>1E-05</v>
      </c>
      <c r="C36" s="60">
        <f t="shared" si="14"/>
        <v>0.00018</v>
      </c>
      <c r="D36" s="11"/>
      <c r="E36" s="31"/>
      <c r="F36" s="32"/>
      <c r="G36" s="33"/>
      <c r="H36" s="33"/>
      <c r="I36" s="33"/>
      <c r="J36" s="18"/>
      <c r="K36" s="18"/>
      <c r="L36" s="4"/>
      <c r="M36" s="13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61">
        <f t="shared" si="12"/>
        <v>0.001</v>
      </c>
      <c r="B37" s="52">
        <f t="shared" si="13"/>
        <v>1E-05</v>
      </c>
      <c r="C37" s="60">
        <f t="shared" si="14"/>
        <v>0.01</v>
      </c>
      <c r="D37" s="11"/>
      <c r="E37" s="31"/>
      <c r="F37" s="32"/>
      <c r="G37" s="33"/>
      <c r="H37" s="33"/>
      <c r="I37" s="33"/>
      <c r="J37" s="18"/>
      <c r="K37" s="18"/>
      <c r="L37" s="4"/>
      <c r="M37" s="13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61">
        <f t="shared" si="12"/>
        <v>0.001</v>
      </c>
      <c r="B38" s="52">
        <f t="shared" si="13"/>
        <v>1E-05</v>
      </c>
      <c r="C38" s="60">
        <f t="shared" si="14"/>
        <v>0.01</v>
      </c>
      <c r="D38" s="11"/>
      <c r="E38" s="31"/>
      <c r="F38" s="32"/>
      <c r="G38" s="33"/>
      <c r="H38" s="33"/>
      <c r="I38" s="33"/>
      <c r="J38" s="18"/>
      <c r="K38" s="18"/>
      <c r="L38" s="4"/>
      <c r="M38" s="13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61">
        <f t="shared" si="12"/>
        <v>0.001</v>
      </c>
      <c r="B39" s="52">
        <f t="shared" si="13"/>
        <v>1E-05</v>
      </c>
      <c r="C39" s="60">
        <f t="shared" si="14"/>
        <v>0.01</v>
      </c>
      <c r="D39" s="11"/>
      <c r="E39" s="31"/>
      <c r="F39" s="32"/>
      <c r="G39" s="33"/>
      <c r="H39" s="33"/>
      <c r="I39" s="33"/>
      <c r="J39" s="18"/>
      <c r="K39" s="18"/>
      <c r="L39" s="4"/>
      <c r="M39" s="13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61">
        <f t="shared" si="12"/>
        <v>0.001</v>
      </c>
      <c r="B40" s="52">
        <f t="shared" si="13"/>
        <v>1E-05</v>
      </c>
      <c r="C40" s="60">
        <f t="shared" si="14"/>
        <v>0.01</v>
      </c>
      <c r="D40" s="11"/>
      <c r="E40" s="31"/>
      <c r="F40" s="32"/>
      <c r="G40" s="33"/>
      <c r="H40" s="33"/>
      <c r="I40" s="33"/>
      <c r="J40" s="18"/>
      <c r="K40" s="18"/>
      <c r="L40" s="4"/>
      <c r="M40" s="13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61">
        <f t="shared" si="12"/>
        <v>0.001</v>
      </c>
      <c r="B41" s="52">
        <f t="shared" si="13"/>
        <v>1E-05</v>
      </c>
      <c r="C41" s="60">
        <f t="shared" si="14"/>
        <v>0.01</v>
      </c>
      <c r="D41" s="11"/>
      <c r="E41" s="31"/>
      <c r="F41" s="32"/>
      <c r="G41" s="33"/>
      <c r="H41" s="33"/>
      <c r="I41" s="33"/>
      <c r="J41" s="18"/>
      <c r="K41" s="18"/>
      <c r="L41" s="4"/>
      <c r="M41" s="13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61">
        <f t="shared" si="12"/>
        <v>0.001</v>
      </c>
      <c r="B42" s="52">
        <f t="shared" si="13"/>
        <v>1E-05</v>
      </c>
      <c r="C42" s="60">
        <f t="shared" si="14"/>
        <v>0.01</v>
      </c>
      <c r="D42" s="11"/>
      <c r="E42" s="31"/>
      <c r="F42" s="32"/>
      <c r="G42" s="33"/>
      <c r="H42" s="33"/>
      <c r="I42" s="33"/>
      <c r="J42" s="18"/>
      <c r="K42" s="18"/>
      <c r="L42" s="4"/>
      <c r="M42" s="13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59"/>
      <c r="B43" s="52"/>
      <c r="C43" s="60"/>
      <c r="D43" s="11"/>
      <c r="E43" s="31"/>
      <c r="F43" s="32"/>
      <c r="G43" s="33"/>
      <c r="H43" s="33"/>
      <c r="I43" s="33"/>
      <c r="J43" s="18"/>
      <c r="K43" s="18"/>
      <c r="L43" s="4"/>
      <c r="M43" s="13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3.5" thickBot="1">
      <c r="A44" s="224"/>
      <c r="B44" s="225" t="s">
        <v>63</v>
      </c>
      <c r="C44" s="226">
        <f>SUM(C35:C42)</f>
        <v>92.16018000000003</v>
      </c>
      <c r="D44" s="11"/>
      <c r="E44" s="31"/>
      <c r="F44" s="32"/>
      <c r="G44" s="33"/>
      <c r="H44" s="33"/>
      <c r="I44" s="33"/>
      <c r="J44" s="18"/>
      <c r="K44" s="18"/>
      <c r="L44" s="4"/>
      <c r="M44" s="13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10"/>
      <c r="B45" s="3"/>
      <c r="C45" s="30"/>
      <c r="D45" s="11"/>
      <c r="E45" s="31"/>
      <c r="F45" s="32"/>
      <c r="G45" s="33"/>
      <c r="H45" s="33"/>
      <c r="I45" s="33"/>
      <c r="J45" s="18"/>
      <c r="K45" s="18"/>
      <c r="L45" s="4"/>
      <c r="M45" s="13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10"/>
      <c r="B46" s="3"/>
      <c r="C46" s="30"/>
      <c r="D46" s="11"/>
      <c r="E46" s="31"/>
      <c r="F46" s="34"/>
      <c r="G46" s="34"/>
      <c r="H46" s="33"/>
      <c r="I46" s="33"/>
      <c r="J46" s="18"/>
      <c r="K46" s="18"/>
      <c r="M46" s="13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29" t="s">
        <v>70</v>
      </c>
      <c r="B47" s="74"/>
      <c r="C47" s="9"/>
      <c r="D47" s="11"/>
      <c r="E47" s="31"/>
      <c r="F47" s="34"/>
      <c r="G47" s="34"/>
      <c r="H47" s="33"/>
      <c r="I47" s="33"/>
      <c r="J47" s="18"/>
      <c r="K47" s="18"/>
      <c r="L47" s="18"/>
      <c r="M47" s="13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.5" thickBot="1">
      <c r="A48" s="229"/>
      <c r="B48" s="74"/>
      <c r="C48" s="9"/>
      <c r="D48" s="11"/>
      <c r="E48" s="31"/>
      <c r="F48" s="34"/>
      <c r="G48" s="34"/>
      <c r="H48" s="33"/>
      <c r="I48" s="33"/>
      <c r="J48" s="18"/>
      <c r="K48" s="18"/>
      <c r="L48" s="18"/>
      <c r="M48" s="13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236" t="str">
        <f>A5</f>
        <v>CAS</v>
      </c>
      <c r="B49" s="237" t="str">
        <f>B5</f>
        <v>Chemical</v>
      </c>
      <c r="C49" s="238"/>
      <c r="D49" s="239"/>
      <c r="E49" s="31"/>
      <c r="F49" s="34"/>
      <c r="G49" s="34"/>
      <c r="H49" s="33"/>
      <c r="I49" s="33"/>
      <c r="J49" s="18"/>
      <c r="K49" s="18"/>
      <c r="L49" s="18"/>
      <c r="M49" s="13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240" t="str">
        <f aca="true" t="shared" si="15" ref="A50:B58">A6</f>
        <v>Number</v>
      </c>
      <c r="B50" s="232" t="str">
        <f t="shared" si="15"/>
        <v>Information</v>
      </c>
      <c r="C50" s="233" t="s">
        <v>3</v>
      </c>
      <c r="D50" s="241" t="s">
        <v>71</v>
      </c>
      <c r="E50" s="31"/>
      <c r="F50" s="34"/>
      <c r="G50" s="34"/>
      <c r="H50" s="33"/>
      <c r="I50" s="33"/>
      <c r="J50" s="18"/>
      <c r="K50" s="18"/>
      <c r="L50" s="18"/>
      <c r="M50" s="13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242" t="str">
        <f t="shared" si="15"/>
        <v>108-88-3</v>
      </c>
      <c r="B51" s="234" t="str">
        <f t="shared" si="15"/>
        <v>Toluene</v>
      </c>
      <c r="C51" s="235">
        <f>(D7*E7)/24.5</f>
        <v>47741.63265306123</v>
      </c>
      <c r="D51" s="243">
        <f aca="true" t="shared" si="16" ref="D51:D58">B35/C51</f>
        <v>2.094607880855284E-05</v>
      </c>
      <c r="E51" s="31"/>
      <c r="F51" s="34"/>
      <c r="G51" s="34"/>
      <c r="H51" s="33"/>
      <c r="I51" s="33"/>
      <c r="J51" s="18"/>
      <c r="K51" s="18"/>
      <c r="L51" s="18"/>
      <c r="M51" s="13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242">
        <f t="shared" si="15"/>
        <v>0</v>
      </c>
      <c r="B52" s="234" t="str">
        <f t="shared" si="15"/>
        <v>Water</v>
      </c>
      <c r="C52" s="235">
        <f>(D8*E8)/24.5</f>
        <v>7346.938775510204</v>
      </c>
      <c r="D52" s="243">
        <f t="shared" si="16"/>
        <v>1.3611111111111112E-09</v>
      </c>
      <c r="E52" s="31"/>
      <c r="F52" s="34"/>
      <c r="G52" s="34"/>
      <c r="H52" s="33"/>
      <c r="I52" s="33"/>
      <c r="J52" s="18"/>
      <c r="K52" s="18"/>
      <c r="L52" s="18"/>
      <c r="M52" s="13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242">
        <f t="shared" si="15"/>
        <v>0</v>
      </c>
      <c r="B53" s="234">
        <f t="shared" si="15"/>
        <v>0</v>
      </c>
      <c r="C53" s="235">
        <f>(D11*E11)/24.5</f>
        <v>40816.32653061225</v>
      </c>
      <c r="D53" s="243">
        <f t="shared" si="16"/>
        <v>2.45E-10</v>
      </c>
      <c r="E53" s="31"/>
      <c r="F53" s="34"/>
      <c r="G53" s="34"/>
      <c r="H53" s="33"/>
      <c r="I53" s="33"/>
      <c r="J53" s="18"/>
      <c r="K53" s="18"/>
      <c r="L53" s="18"/>
      <c r="M53" s="13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242">
        <f t="shared" si="15"/>
        <v>0</v>
      </c>
      <c r="B54" s="234">
        <f t="shared" si="15"/>
        <v>0</v>
      </c>
      <c r="C54" s="235">
        <f>(D12*E12)/24.5</f>
        <v>40816.32653061225</v>
      </c>
      <c r="D54" s="243">
        <f t="shared" si="16"/>
        <v>2.45E-10</v>
      </c>
      <c r="E54" s="31"/>
      <c r="F54" s="34"/>
      <c r="G54" s="34"/>
      <c r="H54" s="33"/>
      <c r="I54" s="33"/>
      <c r="J54" s="18"/>
      <c r="K54" s="18"/>
      <c r="L54" s="18"/>
      <c r="M54" s="13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>
      <c r="A55" s="242">
        <f t="shared" si="15"/>
        <v>0</v>
      </c>
      <c r="B55" s="234">
        <f t="shared" si="15"/>
        <v>0</v>
      </c>
      <c r="C55" s="235">
        <f>(D13*E13)/24.5</f>
        <v>40816.32653061225</v>
      </c>
      <c r="D55" s="243">
        <f t="shared" si="16"/>
        <v>2.45E-10</v>
      </c>
      <c r="E55" s="31"/>
      <c r="F55" s="34"/>
      <c r="G55" s="34"/>
      <c r="H55" s="33"/>
      <c r="I55" s="33"/>
      <c r="J55" s="18"/>
      <c r="K55" s="18"/>
      <c r="L55" s="18"/>
      <c r="M55" s="13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>
      <c r="A56" s="242">
        <f t="shared" si="15"/>
        <v>0</v>
      </c>
      <c r="B56" s="234">
        <f t="shared" si="15"/>
        <v>0</v>
      </c>
      <c r="C56" s="235">
        <f>(D14*E14)/24.5</f>
        <v>40816.32653061225</v>
      </c>
      <c r="D56" s="243">
        <f t="shared" si="16"/>
        <v>2.45E-10</v>
      </c>
      <c r="E56" s="31"/>
      <c r="F56" s="34"/>
      <c r="G56" s="34"/>
      <c r="H56" s="33"/>
      <c r="I56" s="33"/>
      <c r="J56" s="18"/>
      <c r="K56" s="18"/>
      <c r="L56" s="18"/>
      <c r="M56" s="13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242">
        <f>A13</f>
        <v>0</v>
      </c>
      <c r="B57" s="234">
        <f>B13</f>
        <v>0</v>
      </c>
      <c r="C57" s="235">
        <f>(D13*E13)/24.5</f>
        <v>40816.32653061225</v>
      </c>
      <c r="D57" s="243">
        <f t="shared" si="16"/>
        <v>2.45E-10</v>
      </c>
      <c r="E57" s="31"/>
      <c r="F57" s="34"/>
      <c r="G57" s="34"/>
      <c r="H57" s="33"/>
      <c r="I57" s="33"/>
      <c r="J57" s="18"/>
      <c r="K57" s="18"/>
      <c r="L57" s="18"/>
      <c r="M57" s="13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 thickBot="1">
      <c r="A58" s="244">
        <f t="shared" si="15"/>
        <v>0</v>
      </c>
      <c r="B58" s="245">
        <f t="shared" si="15"/>
        <v>0</v>
      </c>
      <c r="C58" s="246">
        <f>(D14*E14)/24.5</f>
        <v>40816.32653061225</v>
      </c>
      <c r="D58" s="247">
        <f t="shared" si="16"/>
        <v>2.45E-10</v>
      </c>
      <c r="E58" s="31"/>
      <c r="F58" s="34"/>
      <c r="G58" s="34"/>
      <c r="H58" s="33"/>
      <c r="I58" s="33"/>
      <c r="J58" s="18"/>
      <c r="K58" s="18"/>
      <c r="L58" s="18"/>
      <c r="M58" s="13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231"/>
      <c r="B59" s="231"/>
      <c r="C59" s="230"/>
      <c r="D59" s="230"/>
      <c r="E59" s="31"/>
      <c r="F59" s="34"/>
      <c r="G59" s="34"/>
      <c r="H59" s="33"/>
      <c r="I59" s="33"/>
      <c r="J59" s="18"/>
      <c r="K59" s="18"/>
      <c r="L59" s="18"/>
      <c r="M59" s="13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>
      <c r="A60" s="10"/>
      <c r="B60" s="3"/>
      <c r="C60" s="30"/>
      <c r="D60" s="230">
        <f>SUM(D51:D58)</f>
        <v>2.0948909919663952E-05</v>
      </c>
      <c r="E60" s="31"/>
      <c r="F60" s="34"/>
      <c r="G60" s="34"/>
      <c r="H60" s="33"/>
      <c r="I60" s="33"/>
      <c r="J60" s="18"/>
      <c r="K60" s="18"/>
      <c r="L60" s="18"/>
      <c r="M60" s="13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 thickBot="1">
      <c r="A61" s="10"/>
      <c r="B61" s="3"/>
      <c r="C61" s="30"/>
      <c r="D61" s="18"/>
      <c r="E61" s="31"/>
      <c r="F61" s="34"/>
      <c r="G61" s="34"/>
      <c r="H61" s="33"/>
      <c r="I61" s="33"/>
      <c r="J61" s="18"/>
      <c r="K61" s="18"/>
      <c r="L61" s="18"/>
      <c r="M61" s="13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>
      <c r="A62" s="63" t="s">
        <v>2</v>
      </c>
      <c r="B62" s="64"/>
      <c r="C62" s="65">
        <f>1/D60</f>
        <v>47735.180676935255</v>
      </c>
      <c r="D62" s="66" t="s">
        <v>1</v>
      </c>
      <c r="E62" s="31"/>
      <c r="F62" s="34"/>
      <c r="G62" s="34"/>
      <c r="H62" s="33"/>
      <c r="I62" s="33"/>
      <c r="J62" s="18"/>
      <c r="K62" s="18"/>
      <c r="L62" s="18"/>
      <c r="M62" s="13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.5" thickBot="1">
      <c r="A63" s="67" t="s">
        <v>0</v>
      </c>
      <c r="B63" s="68"/>
      <c r="C63" s="69">
        <f>(C62*24.5)/C44</f>
        <v>12689.991779366246</v>
      </c>
      <c r="D63" s="70"/>
      <c r="E63" s="31"/>
      <c r="F63" s="34"/>
      <c r="G63" s="34"/>
      <c r="H63" s="33"/>
      <c r="I63" s="33"/>
      <c r="J63" s="18"/>
      <c r="K63" s="18"/>
      <c r="L63" s="18"/>
      <c r="M63" s="13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10"/>
      <c r="B64" s="3"/>
      <c r="C64" s="30"/>
      <c r="D64" s="11"/>
      <c r="E64" s="31"/>
      <c r="F64" s="34"/>
      <c r="G64" s="34"/>
      <c r="H64" s="33"/>
      <c r="I64" s="33"/>
      <c r="J64" s="18"/>
      <c r="K64" s="18"/>
      <c r="L64" s="18"/>
      <c r="M64" s="13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279" t="s">
        <v>92</v>
      </c>
      <c r="B65" s="4"/>
      <c r="C65" s="4"/>
      <c r="D65" s="3"/>
      <c r="E65" s="3"/>
      <c r="F65" s="3"/>
      <c r="G65" s="4"/>
      <c r="H65" s="4"/>
      <c r="I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58.5" customHeight="1" thickBot="1">
      <c r="A66" s="453" t="s">
        <v>68</v>
      </c>
      <c r="B66" s="454"/>
      <c r="C66" s="454"/>
      <c r="D66" s="454"/>
      <c r="E66" s="216"/>
      <c r="F66" s="216"/>
      <c r="G66" s="4"/>
      <c r="H66" s="4"/>
      <c r="I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4.25" thickBot="1" thickTop="1">
      <c r="A67" s="10"/>
      <c r="B67" s="4"/>
      <c r="C67" s="217"/>
      <c r="D67" s="196"/>
      <c r="E67" s="4"/>
      <c r="F67" s="4"/>
      <c r="G67" s="4"/>
      <c r="H67" s="4"/>
      <c r="I67" s="4"/>
      <c r="J67" s="4"/>
      <c r="K67" s="4"/>
      <c r="L67" s="4"/>
      <c r="M67" s="13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13" ht="12.75">
      <c r="A68" s="205"/>
      <c r="B68" s="206"/>
      <c r="C68" s="207" t="s">
        <v>58</v>
      </c>
      <c r="D68" s="86"/>
      <c r="E68" s="197"/>
      <c r="F68" s="197"/>
      <c r="M68" s="1"/>
    </row>
    <row r="69" spans="1:6" ht="12.75">
      <c r="A69" s="208" t="str">
        <f aca="true" t="shared" si="17" ref="A69:B78">A5</f>
        <v>CAS</v>
      </c>
      <c r="B69" s="200" t="str">
        <f t="shared" si="17"/>
        <v>Chemical</v>
      </c>
      <c r="C69" s="201" t="s">
        <v>67</v>
      </c>
      <c r="D69" s="218" t="s">
        <v>35</v>
      </c>
      <c r="E69" s="198"/>
      <c r="F69" s="198"/>
    </row>
    <row r="70" spans="1:6" ht="12.75">
      <c r="A70" s="208" t="str">
        <f t="shared" si="17"/>
        <v>Number</v>
      </c>
      <c r="B70" s="200" t="str">
        <f t="shared" si="17"/>
        <v>Information</v>
      </c>
      <c r="C70" s="201" t="s">
        <v>5</v>
      </c>
      <c r="D70" s="218" t="s">
        <v>25</v>
      </c>
      <c r="E70" s="198"/>
      <c r="F70" s="198"/>
    </row>
    <row r="71" spans="1:6" ht="12.75">
      <c r="A71" s="214" t="str">
        <f t="shared" si="17"/>
        <v>108-88-3</v>
      </c>
      <c r="B71" s="215" t="str">
        <f t="shared" si="17"/>
        <v>Toluene</v>
      </c>
      <c r="C71" s="203">
        <v>10</v>
      </c>
      <c r="D71" s="96">
        <f aca="true" t="shared" si="18" ref="D71:D78">L7*$C$83/$C$84*D7</f>
        <v>10</v>
      </c>
      <c r="E71" s="267"/>
      <c r="F71" s="268"/>
    </row>
    <row r="72" spans="1:6" ht="12.75">
      <c r="A72" s="214">
        <f t="shared" si="17"/>
        <v>0</v>
      </c>
      <c r="B72" s="215" t="str">
        <f t="shared" si="17"/>
        <v>Water</v>
      </c>
      <c r="C72" s="203"/>
      <c r="D72" s="96">
        <f t="shared" si="18"/>
        <v>0.0004227906704172527</v>
      </c>
      <c r="E72" s="267"/>
      <c r="F72" s="268"/>
    </row>
    <row r="73" spans="1:6" ht="12.75">
      <c r="A73" s="214">
        <f t="shared" si="17"/>
        <v>0</v>
      </c>
      <c r="B73" s="215">
        <f t="shared" si="17"/>
        <v>0</v>
      </c>
      <c r="C73" s="203"/>
      <c r="D73" s="96">
        <f t="shared" si="18"/>
        <v>3.2383966244725735E-10</v>
      </c>
      <c r="E73" s="267"/>
      <c r="F73" s="268"/>
    </row>
    <row r="74" spans="1:6" ht="12.75">
      <c r="A74" s="214">
        <f t="shared" si="17"/>
        <v>0</v>
      </c>
      <c r="B74" s="215">
        <f t="shared" si="17"/>
        <v>0</v>
      </c>
      <c r="C74" s="203"/>
      <c r="D74" s="96">
        <f t="shared" si="18"/>
        <v>3.2383966244725735E-10</v>
      </c>
      <c r="E74" s="267"/>
      <c r="F74" s="268"/>
    </row>
    <row r="75" spans="1:6" ht="12.75">
      <c r="A75" s="214">
        <f t="shared" si="17"/>
        <v>0</v>
      </c>
      <c r="B75" s="215">
        <f t="shared" si="17"/>
        <v>0</v>
      </c>
      <c r="C75" s="203"/>
      <c r="D75" s="96">
        <f t="shared" si="18"/>
        <v>3.2383966244725735E-10</v>
      </c>
      <c r="E75" s="267"/>
      <c r="F75" s="268"/>
    </row>
    <row r="76" spans="1:6" ht="12.75">
      <c r="A76" s="214">
        <f t="shared" si="17"/>
        <v>0</v>
      </c>
      <c r="B76" s="215">
        <f t="shared" si="17"/>
        <v>0</v>
      </c>
      <c r="C76" s="203"/>
      <c r="D76" s="96">
        <f t="shared" si="18"/>
        <v>3.2383966244725735E-10</v>
      </c>
      <c r="E76" s="267"/>
      <c r="F76" s="268"/>
    </row>
    <row r="77" spans="1:6" ht="12.75">
      <c r="A77" s="214">
        <f t="shared" si="17"/>
        <v>0</v>
      </c>
      <c r="B77" s="215">
        <f t="shared" si="17"/>
        <v>0</v>
      </c>
      <c r="C77" s="203"/>
      <c r="D77" s="96">
        <f t="shared" si="18"/>
        <v>3.2383966244725735E-10</v>
      </c>
      <c r="E77" s="267"/>
      <c r="F77" s="268"/>
    </row>
    <row r="78" spans="1:6" ht="12.75">
      <c r="A78" s="214">
        <f t="shared" si="17"/>
        <v>0</v>
      </c>
      <c r="B78" s="215">
        <f t="shared" si="17"/>
        <v>0</v>
      </c>
      <c r="C78" s="203"/>
      <c r="D78" s="96">
        <f t="shared" si="18"/>
        <v>3.2383966244725735E-10</v>
      </c>
      <c r="E78" s="267"/>
      <c r="F78" s="268"/>
    </row>
    <row r="79" spans="1:6" ht="12.75">
      <c r="A79" s="210"/>
      <c r="B79" s="204"/>
      <c r="C79" s="204"/>
      <c r="D79" s="219"/>
      <c r="E79" s="8"/>
      <c r="F79" s="74"/>
    </row>
    <row r="80" spans="1:6" ht="13.5" thickBot="1">
      <c r="A80" s="211"/>
      <c r="B80" s="212"/>
      <c r="C80" s="212"/>
      <c r="D80" s="213">
        <f>SUM(D71:D79)</f>
        <v>10.00042279261346</v>
      </c>
      <c r="E80" s="8"/>
      <c r="F80" s="199"/>
    </row>
    <row r="81" spans="3:6" ht="12.75">
      <c r="C81" s="4"/>
      <c r="E81" s="23"/>
      <c r="F81" s="4"/>
    </row>
    <row r="82" spans="2:6" ht="12.75">
      <c r="B82" s="35" t="s">
        <v>59</v>
      </c>
      <c r="C82" s="36" t="str">
        <f>IF(COUNT(C71:C78)&gt;1,"INVALID - ONLY ONE MEASUREMENT ALLOWED",IF(COUNT(C71:C78)=0,"No Measurements","OK"))</f>
        <v>OK</v>
      </c>
      <c r="D82" s="254"/>
      <c r="E82" s="4"/>
      <c r="F82" s="4"/>
    </row>
    <row r="83" spans="2:6" ht="12.75">
      <c r="B83" s="35" t="s">
        <v>64</v>
      </c>
      <c r="C83" s="37">
        <f>IF((COUNT(C71:C78)=1),(C71/D7+C72/D8+C73/D9+C74/D10+C75/D11+C76/D12+C77/D13+C78/D14),IF(COUNT(C71:C78)=0,"No Measurements","INVALID - ONLY ONE MEASUREMENT ALLOWED"))</f>
        <v>0.0007874015748031496</v>
      </c>
      <c r="E83" s="4"/>
      <c r="F83" s="4"/>
    </row>
    <row r="84" spans="2:6" ht="12.75">
      <c r="B84" s="87" t="s">
        <v>65</v>
      </c>
      <c r="C84" s="38">
        <f>IF(COUNT(C71:C78)&lt;&gt;1,C83,IF(C71,L7,IF(C72,L8,IF(C73,L9,IF(C74,L10,IF(C75,L11,IF(C76,L12,IF(C77,L13,L14))))))))</f>
        <v>1</v>
      </c>
      <c r="E84" s="4"/>
      <c r="F84" s="4"/>
    </row>
    <row r="85" spans="3:6" ht="12.75">
      <c r="C85" s="25"/>
      <c r="D85" s="4"/>
      <c r="E85" s="4"/>
      <c r="F85" s="4"/>
    </row>
    <row r="86" spans="1:6" ht="40.5" customHeight="1">
      <c r="A86" s="455" t="s">
        <v>66</v>
      </c>
      <c r="B86" s="455"/>
      <c r="C86" s="455"/>
      <c r="D86" s="455"/>
      <c r="E86" s="88"/>
      <c r="F86" s="88"/>
    </row>
    <row r="87" spans="3:6" ht="12.75">
      <c r="C87" s="88"/>
      <c r="D87" s="88"/>
      <c r="E87" s="88"/>
      <c r="F87" s="88"/>
    </row>
    <row r="88" spans="3:6" ht="12.75">
      <c r="C88" s="88"/>
      <c r="D88" s="88"/>
      <c r="E88" s="88"/>
      <c r="F88" s="88"/>
    </row>
    <row r="89" spans="1:6" ht="13.5" thickBot="1">
      <c r="A89" s="451" t="s">
        <v>78</v>
      </c>
      <c r="B89" s="451"/>
      <c r="C89" s="451"/>
      <c r="D89" s="451"/>
      <c r="E89" s="451"/>
      <c r="F89" s="88"/>
    </row>
    <row r="90" spans="1:6" ht="13.5" thickTop="1">
      <c r="A90" s="252"/>
      <c r="C90" s="88"/>
      <c r="D90" s="88"/>
      <c r="E90" s="88"/>
      <c r="F90" s="88"/>
    </row>
    <row r="91" spans="1:5" ht="12.75">
      <c r="A91" s="452" t="s">
        <v>90</v>
      </c>
      <c r="B91" s="452"/>
      <c r="C91" s="452"/>
      <c r="D91" s="452"/>
      <c r="E91" s="452"/>
    </row>
    <row r="92" spans="1:5" ht="38.25" customHeight="1" thickBot="1">
      <c r="A92" s="450" t="s">
        <v>79</v>
      </c>
      <c r="B92" s="450"/>
      <c r="C92" s="450"/>
      <c r="D92" s="450"/>
      <c r="E92" s="450"/>
    </row>
    <row r="93" spans="1:5" ht="12.75" customHeight="1" thickBot="1" thickTop="1">
      <c r="A93" s="253"/>
      <c r="B93" s="253"/>
      <c r="C93" s="253"/>
      <c r="D93" s="253"/>
      <c r="E93" s="253"/>
    </row>
    <row r="94" spans="2:3" ht="13.5" thickBot="1">
      <c r="B94" s="251" t="s">
        <v>75</v>
      </c>
      <c r="C94" s="276">
        <v>10</v>
      </c>
    </row>
    <row r="95" ht="13.5" thickBot="1"/>
    <row r="96" spans="1:7" ht="12.75">
      <c r="A96" s="265" t="str">
        <f>A5</f>
        <v>CAS</v>
      </c>
      <c r="B96" s="258" t="str">
        <f>B5</f>
        <v>Chemical</v>
      </c>
      <c r="C96" s="260" t="s">
        <v>60</v>
      </c>
      <c r="D96" s="260" t="s">
        <v>74</v>
      </c>
      <c r="E96" s="374" t="s">
        <v>88</v>
      </c>
      <c r="F96" s="374" t="s">
        <v>61</v>
      </c>
      <c r="G96" s="270" t="s">
        <v>77</v>
      </c>
    </row>
    <row r="97" spans="1:7" ht="12.75">
      <c r="A97" s="265" t="str">
        <f aca="true" t="shared" si="19" ref="A97:B105">A6</f>
        <v>Number</v>
      </c>
      <c r="B97" s="261" t="str">
        <f t="shared" si="19"/>
        <v>Information</v>
      </c>
      <c r="C97" s="257" t="s">
        <v>73</v>
      </c>
      <c r="D97" s="257" t="s">
        <v>38</v>
      </c>
      <c r="E97" s="372" t="s">
        <v>89</v>
      </c>
      <c r="F97" s="372" t="s">
        <v>87</v>
      </c>
      <c r="G97" s="271" t="s">
        <v>76</v>
      </c>
    </row>
    <row r="98" spans="1:7" ht="12.75">
      <c r="A98" s="266" t="str">
        <f t="shared" si="19"/>
        <v>108-88-3</v>
      </c>
      <c r="B98" s="209" t="str">
        <f t="shared" si="19"/>
        <v>Toluene</v>
      </c>
      <c r="C98" s="277">
        <v>1</v>
      </c>
      <c r="D98" s="2">
        <f>J7</f>
        <v>0.9999577225261146</v>
      </c>
      <c r="E98" s="373">
        <f>D98/C98</f>
        <v>0.9999577225261146</v>
      </c>
      <c r="F98" s="373">
        <f>E98/$E$107</f>
        <v>0.9999154490153901</v>
      </c>
      <c r="G98" s="375">
        <f>$C$94*F98*C98</f>
        <v>9.9991544901539</v>
      </c>
    </row>
    <row r="99" spans="1:7" ht="12.75">
      <c r="A99" s="266">
        <f t="shared" si="19"/>
        <v>0</v>
      </c>
      <c r="B99" s="209" t="str">
        <f t="shared" si="19"/>
        <v>Water</v>
      </c>
      <c r="C99" s="277">
        <v>0.5</v>
      </c>
      <c r="D99" s="2">
        <f aca="true" t="shared" si="20" ref="D99:D105">J8</f>
        <v>4.227727958957252E-05</v>
      </c>
      <c r="E99" s="373">
        <f aca="true" t="shared" si="21" ref="E99:E105">D99/C99</f>
        <v>8.455455917914504E-05</v>
      </c>
      <c r="F99" s="373">
        <f aca="true" t="shared" si="22" ref="F99:F105">E99/$E$107</f>
        <v>8.455098460995701E-05</v>
      </c>
      <c r="G99" s="375">
        <f>$C$94*F99*C99</f>
        <v>0.00042275492304978506</v>
      </c>
    </row>
    <row r="100" spans="1:7" ht="12.75">
      <c r="A100" s="266">
        <f t="shared" si="19"/>
        <v>0</v>
      </c>
      <c r="B100" s="209">
        <f t="shared" si="19"/>
        <v>0</v>
      </c>
      <c r="C100" s="277">
        <v>10000000</v>
      </c>
      <c r="D100" s="2">
        <f t="shared" si="20"/>
        <v>3.238259713243852E-11</v>
      </c>
      <c r="E100" s="373">
        <f t="shared" si="21"/>
        <v>3.238259713243852E-18</v>
      </c>
      <c r="F100" s="373">
        <f t="shared" si="22"/>
        <v>3.238122814849417E-18</v>
      </c>
      <c r="G100" s="375">
        <f aca="true" t="shared" si="23" ref="G100:G105">$C$94*F100*C100</f>
        <v>3.2381228148494173E-10</v>
      </c>
    </row>
    <row r="101" spans="1:7" ht="12.75">
      <c r="A101" s="266">
        <f t="shared" si="19"/>
        <v>0</v>
      </c>
      <c r="B101" s="209">
        <f t="shared" si="19"/>
        <v>0</v>
      </c>
      <c r="C101" s="277">
        <v>10000000</v>
      </c>
      <c r="D101" s="2">
        <f t="shared" si="20"/>
        <v>3.238259713243852E-11</v>
      </c>
      <c r="E101" s="373">
        <f t="shared" si="21"/>
        <v>3.238259713243852E-18</v>
      </c>
      <c r="F101" s="373">
        <f t="shared" si="22"/>
        <v>3.238122814849417E-18</v>
      </c>
      <c r="G101" s="375">
        <f t="shared" si="23"/>
        <v>3.2381228148494173E-10</v>
      </c>
    </row>
    <row r="102" spans="1:7" ht="12.75">
      <c r="A102" s="266">
        <f t="shared" si="19"/>
        <v>0</v>
      </c>
      <c r="B102" s="209">
        <f t="shared" si="19"/>
        <v>0</v>
      </c>
      <c r="C102" s="277">
        <v>10000000</v>
      </c>
      <c r="D102" s="2">
        <f t="shared" si="20"/>
        <v>3.238259713243852E-11</v>
      </c>
      <c r="E102" s="373">
        <f t="shared" si="21"/>
        <v>3.238259713243852E-18</v>
      </c>
      <c r="F102" s="373">
        <f t="shared" si="22"/>
        <v>3.238122814849417E-18</v>
      </c>
      <c r="G102" s="375">
        <f t="shared" si="23"/>
        <v>3.2381228148494173E-10</v>
      </c>
    </row>
    <row r="103" spans="1:7" ht="12.75">
      <c r="A103" s="266">
        <f t="shared" si="19"/>
        <v>0</v>
      </c>
      <c r="B103" s="209">
        <f t="shared" si="19"/>
        <v>0</v>
      </c>
      <c r="C103" s="277">
        <v>10000000</v>
      </c>
      <c r="D103" s="2">
        <f t="shared" si="20"/>
        <v>3.238259713243852E-11</v>
      </c>
      <c r="E103" s="373">
        <f t="shared" si="21"/>
        <v>3.238259713243852E-18</v>
      </c>
      <c r="F103" s="373">
        <f t="shared" si="22"/>
        <v>3.238122814849417E-18</v>
      </c>
      <c r="G103" s="375">
        <f t="shared" si="23"/>
        <v>3.2381228148494173E-10</v>
      </c>
    </row>
    <row r="104" spans="1:7" ht="12.75">
      <c r="A104" s="266">
        <f t="shared" si="19"/>
        <v>0</v>
      </c>
      <c r="B104" s="209">
        <f t="shared" si="19"/>
        <v>0</v>
      </c>
      <c r="C104" s="277">
        <v>10000000</v>
      </c>
      <c r="D104" s="2">
        <f t="shared" si="20"/>
        <v>3.238259713243852E-11</v>
      </c>
      <c r="E104" s="373">
        <f t="shared" si="21"/>
        <v>3.238259713243852E-18</v>
      </c>
      <c r="F104" s="373">
        <f t="shared" si="22"/>
        <v>3.238122814849417E-18</v>
      </c>
      <c r="G104" s="375">
        <f t="shared" si="23"/>
        <v>3.2381228148494173E-10</v>
      </c>
    </row>
    <row r="105" spans="1:7" ht="13.5" thickBot="1">
      <c r="A105" s="266">
        <f t="shared" si="19"/>
        <v>0</v>
      </c>
      <c r="B105" s="262">
        <f t="shared" si="19"/>
        <v>0</v>
      </c>
      <c r="C105" s="278">
        <v>10000000</v>
      </c>
      <c r="D105" s="44">
        <f t="shared" si="20"/>
        <v>3.238259713243852E-11</v>
      </c>
      <c r="E105" s="376">
        <f t="shared" si="21"/>
        <v>3.238259713243852E-18</v>
      </c>
      <c r="F105" s="376">
        <f t="shared" si="22"/>
        <v>3.238122814849417E-18</v>
      </c>
      <c r="G105" s="377">
        <f t="shared" si="23"/>
        <v>3.2381228148494173E-10</v>
      </c>
    </row>
    <row r="106" ht="13.5" thickBot="1">
      <c r="G106" s="380"/>
    </row>
    <row r="107" spans="4:7" ht="13.5" thickBot="1">
      <c r="D107" s="248">
        <f>SUM(D98:D106)</f>
        <v>1</v>
      </c>
      <c r="E107">
        <f>SUM(E98:E106)</f>
        <v>1.0000422770852937</v>
      </c>
      <c r="F107" s="255">
        <f>SUM(F98:F105)</f>
        <v>1</v>
      </c>
      <c r="G107" s="273">
        <f>SUM(G98:G105)</f>
        <v>9.999577247019824</v>
      </c>
    </row>
    <row r="108" ht="13.5" thickBot="1"/>
    <row r="109" spans="6:7" ht="13.5" thickBot="1">
      <c r="F109" s="251" t="s">
        <v>84</v>
      </c>
      <c r="G109" s="378">
        <f>G107/C63</f>
        <v>0.0007879892612128402</v>
      </c>
    </row>
    <row r="110" spans="6:7" ht="13.5" thickBot="1">
      <c r="F110" s="251" t="s">
        <v>85</v>
      </c>
      <c r="G110" s="379">
        <f>C94/G107</f>
        <v>1.000042277085294</v>
      </c>
    </row>
    <row r="113" spans="1:5" ht="13.5" thickBot="1">
      <c r="A113" s="451" t="s">
        <v>72</v>
      </c>
      <c r="B113" s="451"/>
      <c r="C113" s="451"/>
      <c r="D113" s="451"/>
      <c r="E113" s="451"/>
    </row>
    <row r="114" ht="13.5" thickTop="1"/>
    <row r="115" spans="1:5" ht="12.75">
      <c r="A115" s="452" t="s">
        <v>90</v>
      </c>
      <c r="B115" s="452"/>
      <c r="C115" s="452"/>
      <c r="D115" s="452"/>
      <c r="E115" s="452"/>
    </row>
    <row r="116" spans="1:5" ht="38.25" customHeight="1" thickBot="1">
      <c r="A116" s="450" t="s">
        <v>91</v>
      </c>
      <c r="B116" s="450"/>
      <c r="C116" s="450"/>
      <c r="D116" s="450"/>
      <c r="E116" s="450"/>
    </row>
    <row r="117" spans="1:5" ht="17.25" customHeight="1" thickBot="1" thickTop="1">
      <c r="A117" s="264"/>
      <c r="B117" s="264"/>
      <c r="C117" s="264"/>
      <c r="D117" s="264"/>
      <c r="E117" s="264"/>
    </row>
    <row r="118" spans="2:3" ht="13.5" thickBot="1">
      <c r="B118" s="251" t="s">
        <v>83</v>
      </c>
      <c r="C118" s="276">
        <v>9.9608</v>
      </c>
    </row>
    <row r="119" ht="13.5" thickBot="1"/>
    <row r="120" spans="1:6" ht="12.75">
      <c r="A120" s="258" t="str">
        <f aca="true" t="shared" si="24" ref="A120:B129">A5</f>
        <v>CAS</v>
      </c>
      <c r="B120" s="259" t="str">
        <f t="shared" si="24"/>
        <v>Chemical</v>
      </c>
      <c r="C120" s="260" t="s">
        <v>60</v>
      </c>
      <c r="D120" s="260" t="s">
        <v>74</v>
      </c>
      <c r="E120" s="260" t="s">
        <v>86</v>
      </c>
      <c r="F120" s="270" t="s">
        <v>82</v>
      </c>
    </row>
    <row r="121" spans="1:6" ht="13.5" customHeight="1">
      <c r="A121" s="261" t="str">
        <f t="shared" si="24"/>
        <v>Number</v>
      </c>
      <c r="B121" s="256" t="str">
        <f t="shared" si="24"/>
        <v>Information</v>
      </c>
      <c r="C121" s="257" t="s">
        <v>73</v>
      </c>
      <c r="D121" s="257" t="s">
        <v>38</v>
      </c>
      <c r="E121" s="257" t="s">
        <v>76</v>
      </c>
      <c r="F121" s="271" t="s">
        <v>81</v>
      </c>
    </row>
    <row r="122" spans="1:6" ht="12.75">
      <c r="A122" s="209" t="str">
        <f t="shared" si="24"/>
        <v>108-88-3</v>
      </c>
      <c r="B122" s="202" t="str">
        <f t="shared" si="24"/>
        <v>Toluene</v>
      </c>
      <c r="C122" s="277">
        <v>1</v>
      </c>
      <c r="D122" s="2">
        <f>J7</f>
        <v>0.9999577225261146</v>
      </c>
      <c r="E122" s="269">
        <f>$C$118*D122</f>
        <v>9.960378882538123</v>
      </c>
      <c r="F122" s="274">
        <f>E122/C122</f>
        <v>9.960378882538123</v>
      </c>
    </row>
    <row r="123" spans="1:6" ht="12.75">
      <c r="A123" s="209">
        <f t="shared" si="24"/>
        <v>0</v>
      </c>
      <c r="B123" s="202" t="str">
        <f t="shared" si="24"/>
        <v>Water</v>
      </c>
      <c r="C123" s="277">
        <v>0.5</v>
      </c>
      <c r="D123" s="2">
        <f aca="true" t="shared" si="25" ref="D123:D129">J8</f>
        <v>4.227727958957252E-05</v>
      </c>
      <c r="E123" s="269">
        <f aca="true" t="shared" si="26" ref="E123:E129">$C$118*D123</f>
        <v>0.000421115526535814</v>
      </c>
      <c r="F123" s="274">
        <f>E123/C123</f>
        <v>0.000842231053071628</v>
      </c>
    </row>
    <row r="124" spans="1:6" ht="12.75">
      <c r="A124" s="209">
        <f t="shared" si="24"/>
        <v>0</v>
      </c>
      <c r="B124" s="202">
        <f t="shared" si="24"/>
        <v>0</v>
      </c>
      <c r="C124" s="277">
        <v>10000000</v>
      </c>
      <c r="D124" s="2">
        <f t="shared" si="25"/>
        <v>3.238259713243852E-11</v>
      </c>
      <c r="E124" s="269">
        <f t="shared" si="26"/>
        <v>3.2255657351679363E-10</v>
      </c>
      <c r="F124" s="274">
        <f aca="true" t="shared" si="27" ref="F124:F129">E124/C124</f>
        <v>3.2255657351679363E-17</v>
      </c>
    </row>
    <row r="125" spans="1:6" ht="12.75">
      <c r="A125" s="209">
        <f t="shared" si="24"/>
        <v>0</v>
      </c>
      <c r="B125" s="202">
        <f t="shared" si="24"/>
        <v>0</v>
      </c>
      <c r="C125" s="277">
        <v>10000000</v>
      </c>
      <c r="D125" s="2">
        <f t="shared" si="25"/>
        <v>3.238259713243852E-11</v>
      </c>
      <c r="E125" s="269">
        <f t="shared" si="26"/>
        <v>3.2255657351679363E-10</v>
      </c>
      <c r="F125" s="274">
        <f t="shared" si="27"/>
        <v>3.2255657351679363E-17</v>
      </c>
    </row>
    <row r="126" spans="1:6" ht="12.75">
      <c r="A126" s="209">
        <f t="shared" si="24"/>
        <v>0</v>
      </c>
      <c r="B126" s="202">
        <f t="shared" si="24"/>
        <v>0</v>
      </c>
      <c r="C126" s="277">
        <v>10000000</v>
      </c>
      <c r="D126" s="2">
        <f t="shared" si="25"/>
        <v>3.238259713243852E-11</v>
      </c>
      <c r="E126" s="269">
        <f t="shared" si="26"/>
        <v>3.2255657351679363E-10</v>
      </c>
      <c r="F126" s="274">
        <f t="shared" si="27"/>
        <v>3.2255657351679363E-17</v>
      </c>
    </row>
    <row r="127" spans="1:6" ht="12.75">
      <c r="A127" s="209">
        <f t="shared" si="24"/>
        <v>0</v>
      </c>
      <c r="B127" s="202">
        <f t="shared" si="24"/>
        <v>0</v>
      </c>
      <c r="C127" s="277">
        <v>10000000</v>
      </c>
      <c r="D127" s="2">
        <f t="shared" si="25"/>
        <v>3.238259713243852E-11</v>
      </c>
      <c r="E127" s="269">
        <f t="shared" si="26"/>
        <v>3.2255657351679363E-10</v>
      </c>
      <c r="F127" s="274">
        <f t="shared" si="27"/>
        <v>3.2255657351679363E-17</v>
      </c>
    </row>
    <row r="128" spans="1:6" ht="12.75">
      <c r="A128" s="209">
        <f t="shared" si="24"/>
        <v>0</v>
      </c>
      <c r="B128" s="202">
        <f t="shared" si="24"/>
        <v>0</v>
      </c>
      <c r="C128" s="277">
        <v>10000000</v>
      </c>
      <c r="D128" s="2">
        <f t="shared" si="25"/>
        <v>3.238259713243852E-11</v>
      </c>
      <c r="E128" s="269">
        <f t="shared" si="26"/>
        <v>3.2255657351679363E-10</v>
      </c>
      <c r="F128" s="274">
        <f t="shared" si="27"/>
        <v>3.2255657351679363E-17</v>
      </c>
    </row>
    <row r="129" spans="1:6" ht="13.5" thickBot="1">
      <c r="A129" s="262">
        <f t="shared" si="24"/>
        <v>0</v>
      </c>
      <c r="B129" s="263">
        <f t="shared" si="24"/>
        <v>0</v>
      </c>
      <c r="C129" s="278">
        <v>10000000</v>
      </c>
      <c r="D129" s="44">
        <f t="shared" si="25"/>
        <v>3.238259713243852E-11</v>
      </c>
      <c r="E129" s="272">
        <f t="shared" si="26"/>
        <v>3.2255657351679363E-10</v>
      </c>
      <c r="F129" s="275">
        <f t="shared" si="27"/>
        <v>3.2255657351679363E-17</v>
      </c>
    </row>
    <row r="131" spans="4:5" ht="12.75">
      <c r="D131" s="248">
        <f>SUM(D122:D130)</f>
        <v>1</v>
      </c>
      <c r="E131" s="248">
        <f>SUM(E122:E130)</f>
        <v>9.960799999999995</v>
      </c>
    </row>
    <row r="132" ht="13.5" thickBot="1"/>
    <row r="133" spans="5:6" ht="13.5" thickBot="1">
      <c r="E133" s="251" t="s">
        <v>80</v>
      </c>
      <c r="F133" s="273">
        <f>SUM(F122:F130)</f>
        <v>9.961221113591195</v>
      </c>
    </row>
    <row r="134" ht="13.5" thickBot="1"/>
    <row r="135" spans="5:6" ht="13.5" thickBot="1">
      <c r="E135" s="251" t="s">
        <v>85</v>
      </c>
      <c r="F135" s="273">
        <f>F133/C118</f>
        <v>1.0000422770852937</v>
      </c>
    </row>
  </sheetData>
  <mergeCells count="16">
    <mergeCell ref="A92:E92"/>
    <mergeCell ref="A113:E113"/>
    <mergeCell ref="A115:E115"/>
    <mergeCell ref="A116:E116"/>
    <mergeCell ref="A66:D66"/>
    <mergeCell ref="A86:D86"/>
    <mergeCell ref="A89:E89"/>
    <mergeCell ref="A91:E91"/>
    <mergeCell ref="A2:L2"/>
    <mergeCell ref="I17:K17"/>
    <mergeCell ref="D20:H20"/>
    <mergeCell ref="D21:D22"/>
    <mergeCell ref="E21:E22"/>
    <mergeCell ref="F21:F22"/>
    <mergeCell ref="G21:G22"/>
    <mergeCell ref="H21:H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Exposure Assessment Applications,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Mark Stenzel</cp:lastModifiedBy>
  <cp:lastPrinted>2004-09-03T22:45:22Z</cp:lastPrinted>
  <dcterms:created xsi:type="dcterms:W3CDTF">2003-05-05T14:15:29Z</dcterms:created>
  <dcterms:modified xsi:type="dcterms:W3CDTF">2004-10-08T19:10:27Z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-1238538008</vt:i4>
  </property>
  <property fmtid="{D5CDD505-2E9C-101B-9397-08002B2CF9AE}" pid="4" name="_EmailSubje">
    <vt:lpwstr>Mixture Chapter Information</vt:lpwstr>
  </property>
  <property fmtid="{D5CDD505-2E9C-101B-9397-08002B2CF9AE}" pid="5" name="_AuthorEma">
    <vt:lpwstr>Mark_StenzelEAAPPS@hotmail.com</vt:lpwstr>
  </property>
  <property fmtid="{D5CDD505-2E9C-101B-9397-08002B2CF9AE}" pid="6" name="_AuthorEmailDisplayNa">
    <vt:lpwstr>Mark Stenzel</vt:lpwstr>
  </property>
</Properties>
</file>